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kb.fi\MyFiles\Office\Mixede\Byggeundervisning\Dag 2 Successiv\Materiale\"/>
    </mc:Choice>
  </mc:AlternateContent>
  <xr:revisionPtr revIDLastSave="0" documentId="13_ncr:1_{12A60FD3-BA91-4DD4-99A2-0959EF4BD5D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Trin 1" sheetId="3" r:id="rId1"/>
    <sheet name="Trin 2" sheetId="15" r:id="rId2"/>
    <sheet name="Sandsynligheder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5" l="1"/>
  <c r="W50" i="15"/>
  <c r="V51" i="15"/>
  <c r="W51" i="15"/>
  <c r="V52" i="15"/>
  <c r="W52" i="15"/>
  <c r="V53" i="15"/>
  <c r="W53" i="15"/>
  <c r="V54" i="15"/>
  <c r="W54" i="15"/>
  <c r="V55" i="15"/>
  <c r="W55" i="15"/>
  <c r="V56" i="15"/>
  <c r="W56" i="15"/>
  <c r="V57" i="15"/>
  <c r="W57" i="15"/>
  <c r="V58" i="15"/>
  <c r="W58" i="15"/>
  <c r="V59" i="15"/>
  <c r="W59" i="15"/>
  <c r="V60" i="15"/>
  <c r="W60" i="15"/>
  <c r="V61" i="15"/>
  <c r="W61" i="15"/>
  <c r="V62" i="15"/>
  <c r="W62" i="15"/>
  <c r="V63" i="15"/>
  <c r="W63" i="15"/>
  <c r="V64" i="15"/>
  <c r="W64" i="15"/>
  <c r="V65" i="15"/>
  <c r="W65" i="15"/>
  <c r="V66" i="15"/>
  <c r="W66" i="15"/>
  <c r="V67" i="15"/>
  <c r="W67" i="15"/>
  <c r="V68" i="15"/>
  <c r="W68" i="15"/>
  <c r="V69" i="15"/>
  <c r="W69" i="15"/>
  <c r="V70" i="15"/>
  <c r="W70" i="15"/>
  <c r="V71" i="15"/>
  <c r="W71" i="15"/>
  <c r="V72" i="15"/>
  <c r="W72" i="15"/>
  <c r="V73" i="15"/>
  <c r="W73" i="15"/>
  <c r="W49" i="15"/>
  <c r="V49" i="15"/>
  <c r="U50" i="15"/>
  <c r="U51" i="15" s="1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U49" i="3"/>
  <c r="U50" i="3" s="1"/>
  <c r="J13" i="15"/>
  <c r="K13" i="15" s="1"/>
  <c r="I13" i="15"/>
  <c r="J12" i="15"/>
  <c r="K12" i="15" s="1"/>
  <c r="I12" i="15"/>
  <c r="J11" i="15"/>
  <c r="K11" i="15" s="1"/>
  <c r="I11" i="15"/>
  <c r="J10" i="15"/>
  <c r="K10" i="15" s="1"/>
  <c r="I10" i="15"/>
  <c r="J9" i="15"/>
  <c r="K9" i="15" s="1"/>
  <c r="I9" i="15"/>
  <c r="I6" i="12"/>
  <c r="I7" i="12"/>
  <c r="D12" i="12"/>
  <c r="I12" i="12" s="1"/>
  <c r="I13" i="12" s="1"/>
  <c r="I8" i="12"/>
  <c r="I9" i="12"/>
  <c r="I10" i="12"/>
  <c r="I11" i="12"/>
  <c r="J6" i="12"/>
  <c r="K6" i="12" s="1"/>
  <c r="J7" i="12"/>
  <c r="K7" i="12"/>
  <c r="J8" i="12"/>
  <c r="K8" i="12" s="1"/>
  <c r="J9" i="12"/>
  <c r="K9" i="12" s="1"/>
  <c r="J10" i="12"/>
  <c r="K10" i="12" s="1"/>
  <c r="J11" i="12"/>
  <c r="K11" i="12"/>
  <c r="I7" i="15"/>
  <c r="D18" i="15" s="1"/>
  <c r="J7" i="15"/>
  <c r="K7" i="15" s="1"/>
  <c r="I14" i="15"/>
  <c r="J14" i="15"/>
  <c r="K14" i="15"/>
  <c r="I15" i="15"/>
  <c r="J15" i="15"/>
  <c r="K15" i="15"/>
  <c r="I16" i="15"/>
  <c r="J16" i="15"/>
  <c r="K16" i="15"/>
  <c r="I17" i="15"/>
  <c r="J17" i="15"/>
  <c r="K17" i="15"/>
  <c r="C50" i="15"/>
  <c r="C51" i="15"/>
  <c r="C52" i="15" s="1"/>
  <c r="I7" i="3"/>
  <c r="I8" i="3"/>
  <c r="I9" i="3"/>
  <c r="I10" i="3"/>
  <c r="I11" i="3"/>
  <c r="I12" i="3"/>
  <c r="J7" i="3"/>
  <c r="K7" i="3"/>
  <c r="J8" i="3"/>
  <c r="K8" i="3"/>
  <c r="J9" i="3"/>
  <c r="K9" i="3"/>
  <c r="J10" i="3"/>
  <c r="K10" i="3" s="1"/>
  <c r="J11" i="3"/>
  <c r="K11" i="3" s="1"/>
  <c r="J12" i="3"/>
  <c r="K12" i="3"/>
  <c r="C49" i="3"/>
  <c r="C50" i="3"/>
  <c r="C51" i="3" s="1"/>
  <c r="U52" i="15" l="1"/>
  <c r="U51" i="3"/>
  <c r="D13" i="3"/>
  <c r="I13" i="3" s="1"/>
  <c r="I14" i="3" s="1"/>
  <c r="F16" i="12"/>
  <c r="F23" i="12"/>
  <c r="C52" i="3"/>
  <c r="I18" i="15"/>
  <c r="I19" i="15" s="1"/>
  <c r="J18" i="15"/>
  <c r="K18" i="15" s="1"/>
  <c r="K13" i="12"/>
  <c r="J13" i="12" s="1"/>
  <c r="C53" i="15"/>
  <c r="J12" i="12"/>
  <c r="K12" i="12" s="1"/>
  <c r="U53" i="15" l="1"/>
  <c r="U52" i="3"/>
  <c r="J13" i="3"/>
  <c r="K13" i="3" s="1"/>
  <c r="L10" i="12"/>
  <c r="L7" i="12"/>
  <c r="C53" i="3"/>
  <c r="L11" i="12"/>
  <c r="K19" i="15"/>
  <c r="L18" i="15" s="1"/>
  <c r="L9" i="12"/>
  <c r="K14" i="3"/>
  <c r="L13" i="3" s="1"/>
  <c r="L8" i="12"/>
  <c r="C54" i="15"/>
  <c r="L12" i="12"/>
  <c r="L6" i="12"/>
  <c r="F18" i="12"/>
  <c r="F19" i="12" s="1"/>
  <c r="F24" i="12"/>
  <c r="F26" i="12" s="1"/>
  <c r="U54" i="15" l="1"/>
  <c r="U53" i="3"/>
  <c r="C55" i="15"/>
  <c r="J19" i="15"/>
  <c r="D54" i="15" s="1"/>
  <c r="L16" i="15"/>
  <c r="L15" i="15"/>
  <c r="L17" i="15"/>
  <c r="L10" i="15"/>
  <c r="L9" i="15"/>
  <c r="L7" i="15"/>
  <c r="L11" i="15"/>
  <c r="L14" i="15"/>
  <c r="L12" i="15"/>
  <c r="L13" i="15"/>
  <c r="C54" i="3"/>
  <c r="L11" i="3"/>
  <c r="J14" i="3"/>
  <c r="D53" i="3" s="1"/>
  <c r="E54" i="15" s="1"/>
  <c r="L12" i="3"/>
  <c r="L7" i="3"/>
  <c r="L14" i="3" s="1"/>
  <c r="L8" i="3"/>
  <c r="L9" i="3"/>
  <c r="L10" i="3"/>
  <c r="U55" i="15" l="1"/>
  <c r="U54" i="3"/>
  <c r="C55" i="3"/>
  <c r="D54" i="3"/>
  <c r="E55" i="15" s="1"/>
  <c r="D50" i="15"/>
  <c r="D51" i="15"/>
  <c r="D49" i="15"/>
  <c r="D53" i="15"/>
  <c r="D52" i="15"/>
  <c r="D52" i="3"/>
  <c r="E53" i="15" s="1"/>
  <c r="D50" i="3"/>
  <c r="E51" i="15" s="1"/>
  <c r="D48" i="3"/>
  <c r="E49" i="15" s="1"/>
  <c r="D51" i="3"/>
  <c r="E52" i="15" s="1"/>
  <c r="D49" i="3"/>
  <c r="E50" i="15" s="1"/>
  <c r="L19" i="15"/>
  <c r="C56" i="15"/>
  <c r="D55" i="15"/>
  <c r="U56" i="15" l="1"/>
  <c r="U55" i="3"/>
  <c r="C57" i="15"/>
  <c r="D56" i="15"/>
  <c r="C56" i="3"/>
  <c r="D55" i="3"/>
  <c r="E56" i="15" s="1"/>
  <c r="U57" i="15" l="1"/>
  <c r="U56" i="3"/>
  <c r="D56" i="3"/>
  <c r="E57" i="15" s="1"/>
  <c r="C57" i="3"/>
  <c r="C58" i="15"/>
  <c r="D57" i="15"/>
  <c r="U58" i="15" l="1"/>
  <c r="U57" i="3"/>
  <c r="C59" i="15"/>
  <c r="D58" i="15"/>
  <c r="C58" i="3"/>
  <c r="D57" i="3"/>
  <c r="E58" i="15" s="1"/>
  <c r="U59" i="15" l="1"/>
  <c r="U58" i="3"/>
  <c r="C59" i="3"/>
  <c r="D58" i="3"/>
  <c r="E59" i="15" s="1"/>
  <c r="C60" i="15"/>
  <c r="D59" i="15"/>
  <c r="U60" i="15" l="1"/>
  <c r="U59" i="3"/>
  <c r="C61" i="15"/>
  <c r="D60" i="15"/>
  <c r="D59" i="3"/>
  <c r="E60" i="15" s="1"/>
  <c r="C60" i="3"/>
  <c r="U61" i="15" l="1"/>
  <c r="U60" i="3"/>
  <c r="C61" i="3"/>
  <c r="D60" i="3"/>
  <c r="E61" i="15" s="1"/>
  <c r="D61" i="15"/>
  <c r="C62" i="15"/>
  <c r="U62" i="15" l="1"/>
  <c r="U61" i="3"/>
  <c r="D62" i="15"/>
  <c r="C63" i="15"/>
  <c r="C62" i="3"/>
  <c r="D61" i="3"/>
  <c r="E62" i="15" s="1"/>
  <c r="U63" i="15" l="1"/>
  <c r="U62" i="3"/>
  <c r="C63" i="3"/>
  <c r="D62" i="3"/>
  <c r="E63" i="15" s="1"/>
  <c r="D63" i="15"/>
  <c r="C64" i="15"/>
  <c r="U64" i="15" l="1"/>
  <c r="U63" i="3"/>
  <c r="D64" i="15"/>
  <c r="C65" i="15"/>
  <c r="C64" i="3"/>
  <c r="D63" i="3"/>
  <c r="E64" i="15" s="1"/>
  <c r="U65" i="15" l="1"/>
  <c r="U64" i="3"/>
  <c r="D65" i="15"/>
  <c r="C66" i="15"/>
  <c r="D64" i="3"/>
  <c r="E65" i="15" s="1"/>
  <c r="C65" i="3"/>
  <c r="U66" i="15" l="1"/>
  <c r="U65" i="3"/>
  <c r="C66" i="3"/>
  <c r="D65" i="3"/>
  <c r="E66" i="15" s="1"/>
  <c r="C67" i="15"/>
  <c r="D66" i="15"/>
  <c r="U67" i="15" l="1"/>
  <c r="U66" i="3"/>
  <c r="C68" i="15"/>
  <c r="D67" i="15"/>
  <c r="C67" i="3"/>
  <c r="D66" i="3"/>
  <c r="E67" i="15" s="1"/>
  <c r="U68" i="15" l="1"/>
  <c r="U67" i="3"/>
  <c r="D67" i="3"/>
  <c r="E68" i="15" s="1"/>
  <c r="C68" i="3"/>
  <c r="D68" i="15"/>
  <c r="C69" i="15"/>
  <c r="U69" i="15" l="1"/>
  <c r="U68" i="3"/>
  <c r="C70" i="15"/>
  <c r="D69" i="15"/>
  <c r="C69" i="3"/>
  <c r="D68" i="3"/>
  <c r="E69" i="15" s="1"/>
  <c r="U70" i="15" l="1"/>
  <c r="U69" i="3"/>
  <c r="D69" i="3"/>
  <c r="E70" i="15" s="1"/>
  <c r="C70" i="3"/>
  <c r="C71" i="15"/>
  <c r="D70" i="15"/>
  <c r="U71" i="15" l="1"/>
  <c r="U70" i="3"/>
  <c r="C72" i="15"/>
  <c r="D71" i="15"/>
  <c r="D70" i="3"/>
  <c r="E71" i="15" s="1"/>
  <c r="C71" i="3"/>
  <c r="U72" i="15" l="1"/>
  <c r="U71" i="3"/>
  <c r="D71" i="3"/>
  <c r="E72" i="15" s="1"/>
  <c r="C72" i="3"/>
  <c r="D72" i="3" s="1"/>
  <c r="E73" i="15" s="1"/>
  <c r="C73" i="15"/>
  <c r="D73" i="15" s="1"/>
  <c r="D72" i="15"/>
  <c r="U73" i="15" l="1"/>
  <c r="U72" i="3"/>
</calcChain>
</file>

<file path=xl/sharedStrings.xml><?xml version="1.0" encoding="utf-8"?>
<sst xmlns="http://schemas.openxmlformats.org/spreadsheetml/2006/main" count="128" uniqueCount="53">
  <si>
    <t>Post</t>
  </si>
  <si>
    <t>MIN</t>
  </si>
  <si>
    <t>SAN</t>
  </si>
  <si>
    <t>MAX</t>
  </si>
  <si>
    <t>MID</t>
  </si>
  <si>
    <t>STD</t>
  </si>
  <si>
    <t>PRI</t>
  </si>
  <si>
    <t>Beskrivelse</t>
  </si>
  <si>
    <t>Opstartsarbejder</t>
  </si>
  <si>
    <t>Boldbaner</t>
  </si>
  <si>
    <t>Andre græsarealer</t>
  </si>
  <si>
    <t>Parkanlæg</t>
  </si>
  <si>
    <t>Befæstede arealer</t>
  </si>
  <si>
    <t>Afsluttende arbejder</t>
  </si>
  <si>
    <t>Generelle forhold</t>
  </si>
  <si>
    <t>Mængde</t>
  </si>
  <si>
    <t>Enhed</t>
  </si>
  <si>
    <t>stk.</t>
  </si>
  <si>
    <r>
      <t>m</t>
    </r>
    <r>
      <rPr>
        <vertAlign val="superscript"/>
        <sz val="10"/>
        <rFont val="Arial"/>
        <family val="2"/>
      </rPr>
      <t>2</t>
    </r>
  </si>
  <si>
    <t>sum</t>
  </si>
  <si>
    <t>Samlet</t>
  </si>
  <si>
    <r>
      <t>VAR</t>
    </r>
    <r>
      <rPr>
        <b/>
        <sz val="10"/>
        <rFont val="Arial"/>
        <family val="2"/>
      </rPr>
      <t xml:space="preserve"> (10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)</t>
    </r>
  </si>
  <si>
    <t>Figur der illustrerer størrelsen og usikkerheden på de samlede omkostninger.</t>
  </si>
  <si>
    <t>Figur der vises den relative størrelse af de forskellige usikkerheder.</t>
  </si>
  <si>
    <t>Omkostning</t>
  </si>
  <si>
    <t>Sandsynlighed</t>
  </si>
  <si>
    <t>Nedenstående anvender NORMFORDELING og ovenstående oplysninger til at tegne figuren over de samlede omkostninger jf. herover..</t>
  </si>
  <si>
    <t>Omprojekteringsgrænse</t>
  </si>
  <si>
    <t>2.1</t>
  </si>
  <si>
    <t>2.2</t>
  </si>
  <si>
    <t>2.3</t>
  </si>
  <si>
    <t>2.4</t>
  </si>
  <si>
    <t>2.5</t>
  </si>
  <si>
    <t>Rydning og afretning</t>
  </si>
  <si>
    <t>Dræn</t>
  </si>
  <si>
    <t>Vanding</t>
  </si>
  <si>
    <t>Muld og planering</t>
  </si>
  <si>
    <t>Såning</t>
  </si>
  <si>
    <t>Forv.</t>
  </si>
  <si>
    <t>SSH for omproj:</t>
  </si>
  <si>
    <t>SSH for over</t>
  </si>
  <si>
    <t>SSh for imellem disse to</t>
  </si>
  <si>
    <t>SSH for over forventet men ikke omproj:</t>
  </si>
  <si>
    <t>Eksempel: Bestemmelse af omkostningerne ved etablering af et større idrætsanlæg, Trin 2</t>
  </si>
  <si>
    <t>Eksempel: Bestemmelse af forskellige sandsynligheder</t>
  </si>
  <si>
    <t>SSH for mindre end 9,39 mio</t>
  </si>
  <si>
    <t>Trin 1</t>
  </si>
  <si>
    <t>Trin 2</t>
  </si>
  <si>
    <t xml:space="preserve">Eksempel: Bestemmelse af omkostningerne ved etablering af et større idrætsanlæg, Trin 1 </t>
  </si>
  <si>
    <t>Baseret på "1. trin" i successiv princippet er følgende resultat opnået:</t>
  </si>
  <si>
    <t>Baseret på "2. trin" i successiv princippet er følgende resultat opnået:</t>
  </si>
  <si>
    <t>Nedenstående anvender NORMFORDELING og ovenstående oplysninger til at tegne figuren med såkaldt S-kurve jf. herover..</t>
  </si>
  <si>
    <t>Figur der illustrerer størrelsen og usikkerheden på de samlede omkostninger med S-kurve.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</si>
</sst>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16"/>
      <color indexed="1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9" fontId="0" fillId="0" borderId="0" xfId="0" applyNumberFormat="1"/>
    <xf numFmtId="3" fontId="0" fillId="0" borderId="0" xfId="0" applyNumberFormat="1"/>
    <xf numFmtId="166" fontId="0" fillId="0" borderId="0" xfId="0" applyNumberFormat="1"/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165" fontId="0" fillId="0" borderId="6" xfId="0" applyNumberFormat="1" applyBorder="1"/>
    <xf numFmtId="0" fontId="3" fillId="0" borderId="7" xfId="0" applyFont="1" applyBorder="1"/>
    <xf numFmtId="0" fontId="0" fillId="0" borderId="8" xfId="0" applyBorder="1"/>
    <xf numFmtId="3" fontId="0" fillId="0" borderId="8" xfId="0" applyNumberFormat="1" applyBorder="1"/>
    <xf numFmtId="165" fontId="0" fillId="0" borderId="9" xfId="0" applyNumberForma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>
      <alignment horizontal="center"/>
    </xf>
    <xf numFmtId="9" fontId="0" fillId="0" borderId="11" xfId="0" applyNumberFormat="1" applyBorder="1"/>
    <xf numFmtId="165" fontId="0" fillId="0" borderId="12" xfId="0" applyNumberFormat="1" applyBorder="1"/>
    <xf numFmtId="3" fontId="0" fillId="0" borderId="13" xfId="0" applyNumberFormat="1" applyBorder="1"/>
    <xf numFmtId="9" fontId="0" fillId="0" borderId="14" xfId="0" applyNumberFormat="1" applyBorder="1"/>
    <xf numFmtId="0" fontId="5" fillId="0" borderId="15" xfId="0" applyFont="1" applyBorder="1" applyAlignment="1">
      <alignment horizontal="right"/>
    </xf>
    <xf numFmtId="3" fontId="0" fillId="0" borderId="16" xfId="0" applyNumberFormat="1" applyBorder="1"/>
    <xf numFmtId="9" fontId="0" fillId="0" borderId="17" xfId="0" applyNumberFormat="1" applyBorder="1"/>
    <xf numFmtId="0" fontId="3" fillId="0" borderId="8" xfId="0" applyFont="1" applyBorder="1"/>
    <xf numFmtId="0" fontId="7" fillId="0" borderId="0" xfId="0" applyFont="1"/>
    <xf numFmtId="0" fontId="0" fillId="0" borderId="0" xfId="0" applyAlignment="1">
      <alignment vertical="top" wrapText="1"/>
    </xf>
    <xf numFmtId="10" fontId="0" fillId="0" borderId="0" xfId="0" applyNumberFormat="1"/>
    <xf numFmtId="4" fontId="0" fillId="0" borderId="13" xfId="0" applyNumberFormat="1" applyBorder="1"/>
    <xf numFmtId="4" fontId="0" fillId="0" borderId="0" xfId="0" applyNumberFormat="1"/>
    <xf numFmtId="4" fontId="0" fillId="0" borderId="16" xfId="0" applyNumberFormat="1" applyBorder="1"/>
    <xf numFmtId="3" fontId="0" fillId="0" borderId="0" xfId="1" applyNumberFormat="1" applyFont="1"/>
    <xf numFmtId="0" fontId="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9007229360289"/>
          <c:y val="7.4712853338421953E-2"/>
          <c:w val="0.82531337962584184"/>
          <c:h val="0.72701353440849048"/>
        </c:manualLayout>
      </c:layout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'Trin 1'!$C$52:$C$70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1'!$D$52:$D$70</c:f>
              <c:numCache>
                <c:formatCode>0.0%</c:formatCode>
                <c:ptCount val="19"/>
                <c:pt idx="0">
                  <c:v>3.0181271888425881E-4</c:v>
                </c:pt>
                <c:pt idx="1">
                  <c:v>1.107681792350997E-3</c:v>
                </c:pt>
                <c:pt idx="2">
                  <c:v>3.4933279549536002E-3</c:v>
                </c:pt>
                <c:pt idx="3">
                  <c:v>9.4669604885519575E-3</c:v>
                </c:pt>
                <c:pt idx="4">
                  <c:v>2.2045940592856188E-2</c:v>
                </c:pt>
                <c:pt idx="5">
                  <c:v>4.4115739543746896E-2</c:v>
                </c:pt>
                <c:pt idx="6">
                  <c:v>7.5858693423746501E-2</c:v>
                </c:pt>
                <c:pt idx="7">
                  <c:v>0.11208926345873758</c:v>
                </c:pt>
                <c:pt idx="8">
                  <c:v>0.14232117990719434</c:v>
                </c:pt>
                <c:pt idx="9">
                  <c:v>0.15528228700831445</c:v>
                </c:pt>
                <c:pt idx="10">
                  <c:v>0.14558651993444524</c:v>
                </c:pt>
                <c:pt idx="11">
                  <c:v>0.11729169813955374</c:v>
                </c:pt>
                <c:pt idx="12">
                  <c:v>8.1200788432502863E-2</c:v>
                </c:pt>
                <c:pt idx="13">
                  <c:v>4.8305889236215663E-2</c:v>
                </c:pt>
                <c:pt idx="14">
                  <c:v>2.4693734775897837E-2</c:v>
                </c:pt>
                <c:pt idx="15">
                  <c:v>1.0847267252318374E-2</c:v>
                </c:pt>
                <c:pt idx="16">
                  <c:v>4.0944989527185215E-3</c:v>
                </c:pt>
                <c:pt idx="17">
                  <c:v>1.3280916658493151E-3</c:v>
                </c:pt>
                <c:pt idx="18">
                  <c:v>3.7017083738191182E-4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27-434D-A6AF-ED053A2050AB}"/>
            </c:ext>
          </c:extLst>
        </c:ser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'Trin 1'!$C$52:$C$70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1'!$D$52:$D$70</c:f>
              <c:numCache>
                <c:formatCode>0.0%</c:formatCode>
                <c:ptCount val="19"/>
                <c:pt idx="0">
                  <c:v>3.0181271888425881E-4</c:v>
                </c:pt>
                <c:pt idx="1">
                  <c:v>1.107681792350997E-3</c:v>
                </c:pt>
                <c:pt idx="2">
                  <c:v>3.4933279549536002E-3</c:v>
                </c:pt>
                <c:pt idx="3">
                  <c:v>9.4669604885519575E-3</c:v>
                </c:pt>
                <c:pt idx="4">
                  <c:v>2.2045940592856188E-2</c:v>
                </c:pt>
                <c:pt idx="5">
                  <c:v>4.4115739543746896E-2</c:v>
                </c:pt>
                <c:pt idx="6">
                  <c:v>7.5858693423746501E-2</c:v>
                </c:pt>
                <c:pt idx="7">
                  <c:v>0.11208926345873758</c:v>
                </c:pt>
                <c:pt idx="8">
                  <c:v>0.14232117990719434</c:v>
                </c:pt>
                <c:pt idx="9">
                  <c:v>0.15528228700831445</c:v>
                </c:pt>
                <c:pt idx="10">
                  <c:v>0.14558651993444524</c:v>
                </c:pt>
                <c:pt idx="11">
                  <c:v>0.11729169813955374</c:v>
                </c:pt>
                <c:pt idx="12">
                  <c:v>8.1200788432502863E-2</c:v>
                </c:pt>
                <c:pt idx="13">
                  <c:v>4.8305889236215663E-2</c:v>
                </c:pt>
                <c:pt idx="14">
                  <c:v>2.4693734775897837E-2</c:v>
                </c:pt>
                <c:pt idx="15">
                  <c:v>1.0847267252318374E-2</c:v>
                </c:pt>
                <c:pt idx="16">
                  <c:v>4.0944989527185215E-3</c:v>
                </c:pt>
                <c:pt idx="17">
                  <c:v>1.3280916658493151E-3</c:v>
                </c:pt>
                <c:pt idx="18">
                  <c:v>3.7017083738191182E-4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27-434D-A6AF-ED053A20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020048"/>
        <c:axId val="1"/>
      </c:scatterChart>
      <c:valAx>
        <c:axId val="930020048"/>
        <c:scaling>
          <c:orientation val="minMax"/>
          <c:max val="13000000"/>
          <c:min val="4000000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Omkostninger (millioner kr.)</a:t>
                </a:r>
              </a:p>
            </c:rich>
          </c:tx>
          <c:layout>
            <c:manualLayout>
              <c:xMode val="edge"/>
              <c:yMode val="edge"/>
              <c:x val="0.3850274747223677"/>
              <c:y val="0.890806971046427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  <c:dispUnits>
          <c:builtInUnit val="millions"/>
        </c:dispUnits>
      </c:valAx>
      <c:valAx>
        <c:axId val="1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Sandsynlighed</a:t>
                </a:r>
              </a:p>
            </c:rich>
          </c:tx>
          <c:layout>
            <c:manualLayout>
              <c:xMode val="edge"/>
              <c:yMode val="edge"/>
              <c:x val="1.5006916365184081E-2"/>
              <c:y val="0.295977934265066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0020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7385159010601"/>
          <c:y val="3.1518668739183298E-2"/>
          <c:w val="0.77385159010600701"/>
          <c:h val="0.77364005087086274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48-4F4D-8247-AF0D83CD95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48-4F4D-8247-AF0D83CD95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48-4F4D-8247-AF0D83CD95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48-4F4D-8247-AF0D83CD95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48-4F4D-8247-AF0D83CD95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48-4F4D-8247-AF0D83CD9543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48-4F4D-8247-AF0D83CD954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48-4F4D-8247-AF0D83CD9543}"/>
              </c:ext>
            </c:extLst>
          </c:dPt>
          <c:dLbls>
            <c:dLbl>
              <c:idx val="1"/>
              <c:layout>
                <c:manualLayout>
                  <c:x val="-0.12005230794913888"/>
                  <c:y val="-5.48306573329915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8-4F4D-8247-AF0D83CD95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'Trin 1'!$C$7:$C$13</c:f>
              <c:strCache>
                <c:ptCount val="7"/>
                <c:pt idx="0">
                  <c:v>Opstartsarbejder</c:v>
                </c:pt>
                <c:pt idx="1">
                  <c:v>Boldbaner</c:v>
                </c:pt>
                <c:pt idx="2">
                  <c:v>Andre græsarealer</c:v>
                </c:pt>
                <c:pt idx="3">
                  <c:v>Parkanlæg</c:v>
                </c:pt>
                <c:pt idx="4">
                  <c:v>Befæstede arealer</c:v>
                </c:pt>
                <c:pt idx="5">
                  <c:v>Afsluttende arbejder</c:v>
                </c:pt>
                <c:pt idx="6">
                  <c:v>Generelle forhold</c:v>
                </c:pt>
              </c:strCache>
            </c:strRef>
          </c:cat>
          <c:val>
            <c:numRef>
              <c:f>'Trin 1'!$L$7:$L$13</c:f>
              <c:numCache>
                <c:formatCode>0.0</c:formatCode>
                <c:ptCount val="7"/>
                <c:pt idx="0">
                  <c:v>0.41281934954300009</c:v>
                </c:pt>
                <c:pt idx="1">
                  <c:v>49.128914325778524</c:v>
                </c:pt>
                <c:pt idx="2">
                  <c:v>0.76763928634028944</c:v>
                </c:pt>
                <c:pt idx="3">
                  <c:v>2.6747964466257197</c:v>
                </c:pt>
                <c:pt idx="4">
                  <c:v>31.442505168498254</c:v>
                </c:pt>
                <c:pt idx="5">
                  <c:v>0.27635014308250422</c:v>
                </c:pt>
                <c:pt idx="6">
                  <c:v>15.296975280131711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48-4F4D-8247-AF0D83CD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0"/>
          <c:secondPiePt val="2"/>
          <c:secondPiePt val="5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7906976744186E-2"/>
          <c:y val="0.83268574404853091"/>
          <c:w val="0.96976908991027289"/>
          <c:h val="0.14980544747081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9007229360289"/>
          <c:y val="7.4712853338421953E-2"/>
          <c:w val="0.82531337962584184"/>
          <c:h val="0.72701353440849048"/>
        </c:manualLayout>
      </c:layout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'Trin 1'!$U$48:$U$72</c:f>
              <c:numCache>
                <c:formatCode>#,##0</c:formatCode>
                <c:ptCount val="25"/>
                <c:pt idx="0">
                  <c:v>2000000</c:v>
                </c:pt>
                <c:pt idx="1">
                  <c:v>2500000</c:v>
                </c:pt>
                <c:pt idx="2">
                  <c:v>3000000</c:v>
                </c:pt>
                <c:pt idx="3">
                  <c:v>3500000</c:v>
                </c:pt>
                <c:pt idx="4">
                  <c:v>4000000</c:v>
                </c:pt>
                <c:pt idx="5">
                  <c:v>4500000</c:v>
                </c:pt>
                <c:pt idx="6">
                  <c:v>5000000</c:v>
                </c:pt>
                <c:pt idx="7">
                  <c:v>5500000</c:v>
                </c:pt>
                <c:pt idx="8">
                  <c:v>6000000</c:v>
                </c:pt>
                <c:pt idx="9">
                  <c:v>6500000</c:v>
                </c:pt>
                <c:pt idx="10">
                  <c:v>7000000</c:v>
                </c:pt>
                <c:pt idx="11">
                  <c:v>7500000</c:v>
                </c:pt>
                <c:pt idx="12">
                  <c:v>8000000</c:v>
                </c:pt>
                <c:pt idx="13">
                  <c:v>8500000</c:v>
                </c:pt>
                <c:pt idx="14">
                  <c:v>9000000</c:v>
                </c:pt>
                <c:pt idx="15">
                  <c:v>9500000</c:v>
                </c:pt>
                <c:pt idx="16">
                  <c:v>10000000</c:v>
                </c:pt>
                <c:pt idx="17">
                  <c:v>10500000</c:v>
                </c:pt>
                <c:pt idx="18">
                  <c:v>11000000</c:v>
                </c:pt>
                <c:pt idx="19">
                  <c:v>11500000</c:v>
                </c:pt>
                <c:pt idx="20">
                  <c:v>12000000</c:v>
                </c:pt>
                <c:pt idx="21">
                  <c:v>12500000</c:v>
                </c:pt>
                <c:pt idx="22">
                  <c:v>13000000</c:v>
                </c:pt>
                <c:pt idx="23">
                  <c:v>13500000</c:v>
                </c:pt>
                <c:pt idx="24">
                  <c:v>14000000</c:v>
                </c:pt>
              </c:numCache>
            </c:numRef>
          </c:xVal>
          <c:yVal>
            <c:numRef>
              <c:f>'Trin 1'!$V$48:$V$72</c:f>
              <c:numCache>
                <c:formatCode>0.0%</c:formatCode>
                <c:ptCount val="25"/>
                <c:pt idx="0">
                  <c:v>1.7778154696938431E-7</c:v>
                </c:pt>
                <c:pt idx="1">
                  <c:v>1.2885785015413348E-6</c:v>
                </c:pt>
                <c:pt idx="2">
                  <c:v>8.0699063024851455E-6</c:v>
                </c:pt>
                <c:pt idx="3">
                  <c:v>4.3703285921230449E-5</c:v>
                </c:pt>
                <c:pt idx="4">
                  <c:v>2.048711120210856E-4</c:v>
                </c:pt>
                <c:pt idx="5">
                  <c:v>8.3234349416447695E-4</c:v>
                </c:pt>
                <c:pt idx="6">
                  <c:v>2.9352530526468622E-3</c:v>
                </c:pt>
                <c:pt idx="7">
                  <c:v>9.0021949179142653E-3</c:v>
                </c:pt>
                <c:pt idx="8">
                  <c:v>2.407015697178869E-2</c:v>
                </c:pt>
                <c:pt idx="9">
                  <c:v>5.6287176329340952E-2</c:v>
                </c:pt>
                <c:pt idx="10">
                  <c:v>0.11558946843820837</c:v>
                </c:pt>
                <c:pt idx="11">
                  <c:v>0.2095661987856641</c:v>
                </c:pt>
                <c:pt idx="12">
                  <c:v>0.33778083496097866</c:v>
                </c:pt>
                <c:pt idx="13">
                  <c:v>0.48838159965996703</c:v>
                </c:pt>
                <c:pt idx="14">
                  <c:v>0.64067850162592654</c:v>
                </c:pt>
                <c:pt idx="15">
                  <c:v>0.77327419568511824</c:v>
                </c:pt>
                <c:pt idx="16">
                  <c:v>0.87266369281383893</c:v>
                </c:pt>
                <c:pt idx="17">
                  <c:v>0.93680247129235272</c:v>
                </c:pt>
                <c:pt idx="18">
                  <c:v>0.9724364708532246</c:v>
                </c:pt>
                <c:pt idx="19">
                  <c:v>0.98948021321139157</c:v>
                </c:pt>
                <c:pt idx="20">
                  <c:v>0.99649820692824587</c:v>
                </c:pt>
                <c:pt idx="21">
                  <c:v>0.99898590766293194</c:v>
                </c:pt>
                <c:pt idx="22">
                  <c:v>0.99974502422219214</c:v>
                </c:pt>
                <c:pt idx="23">
                  <c:v>0.99994442673018458</c:v>
                </c:pt>
                <c:pt idx="24">
                  <c:v>0.99998951358965604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F1-47E0-80BC-F8520B15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020048"/>
        <c:axId val="1"/>
      </c:scatterChart>
      <c:valAx>
        <c:axId val="930020048"/>
        <c:scaling>
          <c:orientation val="minMax"/>
          <c:max val="13000000"/>
          <c:min val="4000000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Omkostninger (millioner kr.)</a:t>
                </a:r>
              </a:p>
            </c:rich>
          </c:tx>
          <c:layout>
            <c:manualLayout>
              <c:xMode val="edge"/>
              <c:yMode val="edge"/>
              <c:x val="0.3850274747223677"/>
              <c:y val="0.890806971046427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  <c:dispUnits>
          <c:builtInUnit val="millions"/>
        </c:dispUnits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Sandsynlighed</a:t>
                </a:r>
              </a:p>
            </c:rich>
          </c:tx>
          <c:layout>
            <c:manualLayout>
              <c:xMode val="edge"/>
              <c:yMode val="edge"/>
              <c:x val="1.2825465202499914E-2"/>
              <c:y val="0.295977934265066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0020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9007229360289"/>
          <c:y val="7.4712853338421953E-2"/>
          <c:w val="0.82531337962584184"/>
          <c:h val="0.7844849600534304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'Trin 2'!$C$53:$C$71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2'!$D$53:$D$71</c:f>
              <c:numCache>
                <c:formatCode>0.0%</c:formatCode>
                <c:ptCount val="19"/>
                <c:pt idx="0">
                  <c:v>3.0067491822657899E-5</c:v>
                </c:pt>
                <c:pt idx="1">
                  <c:v>2.7197348419819196E-4</c:v>
                </c:pt>
                <c:pt idx="2">
                  <c:v>1.8006426186580984E-3</c:v>
                </c:pt>
                <c:pt idx="3">
                  <c:v>8.7256960719729899E-3</c:v>
                </c:pt>
                <c:pt idx="4">
                  <c:v>3.0948829987969023E-2</c:v>
                </c:pt>
                <c:pt idx="5">
                  <c:v>8.0345209108753646E-2</c:v>
                </c:pt>
                <c:pt idx="6">
                  <c:v>0.15266775953527389</c:v>
                </c:pt>
                <c:pt idx="7">
                  <c:v>0.21232751435076838</c:v>
                </c:pt>
                <c:pt idx="8">
                  <c:v>0.21614083044752888</c:v>
                </c:pt>
                <c:pt idx="9">
                  <c:v>0.16104192475853926</c:v>
                </c:pt>
                <c:pt idx="10">
                  <c:v>8.7823893345896895E-2</c:v>
                </c:pt>
                <c:pt idx="11">
                  <c:v>3.5055649352340103E-2</c:v>
                </c:pt>
                <c:pt idx="12">
                  <c:v>1.0241768215728453E-2</c:v>
                </c:pt>
                <c:pt idx="13">
                  <c:v>2.1900975857891535E-3</c:v>
                </c:pt>
                <c:pt idx="14">
                  <c:v>3.4278640282194017E-4</c:v>
                </c:pt>
                <c:pt idx="15">
                  <c:v>3.9269493831320562E-5</c:v>
                </c:pt>
                <c:pt idx="16">
                  <c:v>3.2927489270371339E-6</c:v>
                </c:pt>
                <c:pt idx="17">
                  <c:v>2.0208474332193538E-7</c:v>
                </c:pt>
                <c:pt idx="18">
                  <c:v>9.0777879531394942E-9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1-42DB-A2F9-525F29A6F20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'Trin 2'!$C$53:$C$71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2'!$E$53:$E$71</c:f>
              <c:numCache>
                <c:formatCode>0.0%</c:formatCode>
                <c:ptCount val="19"/>
                <c:pt idx="0">
                  <c:v>3.0181271888425881E-4</c:v>
                </c:pt>
                <c:pt idx="1">
                  <c:v>1.107681792350997E-3</c:v>
                </c:pt>
                <c:pt idx="2">
                  <c:v>3.4933279549536002E-3</c:v>
                </c:pt>
                <c:pt idx="3">
                  <c:v>9.4669604885519575E-3</c:v>
                </c:pt>
                <c:pt idx="4">
                  <c:v>2.2045940592856188E-2</c:v>
                </c:pt>
                <c:pt idx="5">
                  <c:v>4.4115739543746896E-2</c:v>
                </c:pt>
                <c:pt idx="6">
                  <c:v>7.5858693423746501E-2</c:v>
                </c:pt>
                <c:pt idx="7">
                  <c:v>0.11208926345873758</c:v>
                </c:pt>
                <c:pt idx="8">
                  <c:v>0.14232117990719434</c:v>
                </c:pt>
                <c:pt idx="9">
                  <c:v>0.15528228700831445</c:v>
                </c:pt>
                <c:pt idx="10">
                  <c:v>0.14558651993444524</c:v>
                </c:pt>
                <c:pt idx="11">
                  <c:v>0.11729169813955374</c:v>
                </c:pt>
                <c:pt idx="12">
                  <c:v>8.1200788432502863E-2</c:v>
                </c:pt>
                <c:pt idx="13">
                  <c:v>4.8305889236215663E-2</c:v>
                </c:pt>
                <c:pt idx="14">
                  <c:v>2.4693734775897837E-2</c:v>
                </c:pt>
                <c:pt idx="15">
                  <c:v>1.0847267252318374E-2</c:v>
                </c:pt>
                <c:pt idx="16">
                  <c:v>4.0944989527185215E-3</c:v>
                </c:pt>
                <c:pt idx="17">
                  <c:v>1.3280916658493151E-3</c:v>
                </c:pt>
                <c:pt idx="18">
                  <c:v>3.7017083738191182E-4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1-42DB-A2F9-525F29A6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5248"/>
        <c:axId val="1"/>
      </c:scatterChart>
      <c:valAx>
        <c:axId val="429935248"/>
        <c:scaling>
          <c:orientation val="minMax"/>
          <c:max val="13000000"/>
          <c:min val="4000000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Omkostninger (millioner kr.)</a:t>
                </a:r>
              </a:p>
            </c:rich>
          </c:tx>
          <c:layout>
            <c:manualLayout>
              <c:xMode val="edge"/>
              <c:yMode val="edge"/>
              <c:x val="0.3850274747223677"/>
              <c:y val="0.890806971046427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  <c:dispUnits>
          <c:builtInUnit val="millions"/>
        </c:dispUnits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Sandsynlighed</a:t>
                </a:r>
              </a:p>
            </c:rich>
          </c:tx>
          <c:layout>
            <c:manualLayout>
              <c:xMode val="edge"/>
              <c:yMode val="edge"/>
              <c:x val="1.950128274551927E-2"/>
              <c:y val="0.324713623125876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299352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7385159010601"/>
          <c:y val="3.1518668739183298E-2"/>
          <c:w val="0.77385159010600701"/>
          <c:h val="0.77364005087086274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9C-4408-A623-965DCE77FF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9C-4408-A623-965DCE77FF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9C-4408-A623-965DCE77FF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9C-4408-A623-965DCE77FF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9C-4408-A623-965DCE77FF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9C-4408-A623-965DCE77FF1F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9C-4408-A623-965DCE77FF1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E9C-4408-A623-965DCE77FF1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E9C-4408-A623-965DCE77FF1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E9C-4408-A623-965DCE77FF1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E9C-4408-A623-965DCE77FF1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E9C-4408-A623-965DCE77FF1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9C-4408-A623-965DCE77FF1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C-4408-A623-965DCE77FF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'Trin 2'!$C$7:$C$18</c:f>
              <c:strCache>
                <c:ptCount val="12"/>
                <c:pt idx="0">
                  <c:v>Opstartsarbejder</c:v>
                </c:pt>
                <c:pt idx="1">
                  <c:v>Boldbaner</c:v>
                </c:pt>
                <c:pt idx="2">
                  <c:v>Rydning og afretning</c:v>
                </c:pt>
                <c:pt idx="3">
                  <c:v>Dræn</c:v>
                </c:pt>
                <c:pt idx="4">
                  <c:v>Vanding</c:v>
                </c:pt>
                <c:pt idx="5">
                  <c:v>Muld og planering</c:v>
                </c:pt>
                <c:pt idx="6">
                  <c:v>Såning</c:v>
                </c:pt>
                <c:pt idx="7">
                  <c:v>Andre græsarealer</c:v>
                </c:pt>
                <c:pt idx="8">
                  <c:v>Parkanlæg</c:v>
                </c:pt>
                <c:pt idx="9">
                  <c:v>Befæstede arealer</c:v>
                </c:pt>
                <c:pt idx="10">
                  <c:v>Afsluttende arbejder</c:v>
                </c:pt>
                <c:pt idx="11">
                  <c:v>Generelle forhold</c:v>
                </c:pt>
              </c:strCache>
            </c:strRef>
          </c:cat>
          <c:val>
            <c:numRef>
              <c:f>'Trin 2'!$L$7:$L$18</c:f>
              <c:numCache>
                <c:formatCode>0.0</c:formatCode>
                <c:ptCount val="12"/>
                <c:pt idx="0">
                  <c:v>0.84959881702321316</c:v>
                </c:pt>
                <c:pt idx="2">
                  <c:v>5.5048386160842885E-2</c:v>
                </c:pt>
                <c:pt idx="3">
                  <c:v>0.2047462934247678</c:v>
                </c:pt>
                <c:pt idx="4">
                  <c:v>0.17553694566595313</c:v>
                </c:pt>
                <c:pt idx="5">
                  <c:v>0.18986076043229491</c:v>
                </c:pt>
                <c:pt idx="6">
                  <c:v>2.80859113065525E-2</c:v>
                </c:pt>
                <c:pt idx="7">
                  <c:v>1.5798325109935782</c:v>
                </c:pt>
                <c:pt idx="8">
                  <c:v>5.5048386160842906</c:v>
                </c:pt>
                <c:pt idx="9">
                  <c:v>64.70993965029696</c:v>
                </c:pt>
                <c:pt idx="10">
                  <c:v>0.56873970395768814</c:v>
                </c:pt>
                <c:pt idx="11">
                  <c:v>26.133772404653854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9C-4408-A623-965DCE77F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1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7906976744186E-2"/>
          <c:y val="0.83040966370431768"/>
          <c:w val="0.96976908991027289"/>
          <c:h val="0.1500974658869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9007229360289"/>
          <c:y val="7.4712853338421953E-2"/>
          <c:w val="0.82531337962584184"/>
          <c:h val="0.7844849600534304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'Trin 2'!$U$53:$U$71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2'!$V$53:$V$71</c:f>
              <c:numCache>
                <c:formatCode>0.0%</c:formatCode>
                <c:ptCount val="19"/>
                <c:pt idx="0">
                  <c:v>1.2129946776616767E-5</c:v>
                </c:pt>
                <c:pt idx="1">
                  <c:v>1.2466423494650772E-4</c:v>
                </c:pt>
                <c:pt idx="2">
                  <c:v>9.5358363309902018E-4</c:v>
                </c:pt>
                <c:pt idx="3">
                  <c:v>5.4530695267910609E-3</c:v>
                </c:pt>
                <c:pt idx="4">
                  <c:v>2.3457678094856674E-2</c:v>
                </c:pt>
                <c:pt idx="5">
                  <c:v>7.6583324647571241E-2</c:v>
                </c:pt>
                <c:pt idx="6">
                  <c:v>0.1922030103062643</c:v>
                </c:pt>
                <c:pt idx="7">
                  <c:v>0.37783251661701361</c:v>
                </c:pt>
                <c:pt idx="8">
                  <c:v>0.59772002140939318</c:v>
                </c:pt>
                <c:pt idx="9">
                  <c:v>0.78990118477095683</c:v>
                </c:pt>
                <c:pt idx="10">
                  <c:v>0.9138273921133695</c:v>
                </c:pt>
                <c:pt idx="11">
                  <c:v>0.97278101738001799</c:v>
                </c:pt>
                <c:pt idx="12">
                  <c:v>0.99346696898365983</c:v>
                </c:pt>
                <c:pt idx="13">
                  <c:v>0.99881943226416625</c:v>
                </c:pt>
                <c:pt idx="14">
                  <c:v>0.99984041369455812</c:v>
                </c:pt>
                <c:pt idx="15">
                  <c:v>0.99998393707208444</c:v>
                </c:pt>
                <c:pt idx="16">
                  <c:v>0.99999880018363119</c:v>
                </c:pt>
                <c:pt idx="17">
                  <c:v>0.99999993366015605</c:v>
                </c:pt>
                <c:pt idx="18">
                  <c:v>0.99999999728997413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56-4410-95B2-6A96799133D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'Trin 2'!$U$53:$U$71</c:f>
              <c:numCache>
                <c:formatCode>#,##0</c:formatCode>
                <c:ptCount val="19"/>
                <c:pt idx="0">
                  <c:v>4000000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6000000</c:v>
                </c:pt>
                <c:pt idx="5">
                  <c:v>6500000</c:v>
                </c:pt>
                <c:pt idx="6">
                  <c:v>7000000</c:v>
                </c:pt>
                <c:pt idx="7">
                  <c:v>7500000</c:v>
                </c:pt>
                <c:pt idx="8">
                  <c:v>8000000</c:v>
                </c:pt>
                <c:pt idx="9">
                  <c:v>8500000</c:v>
                </c:pt>
                <c:pt idx="10">
                  <c:v>9000000</c:v>
                </c:pt>
                <c:pt idx="11">
                  <c:v>9500000</c:v>
                </c:pt>
                <c:pt idx="12">
                  <c:v>10000000</c:v>
                </c:pt>
                <c:pt idx="13">
                  <c:v>10500000</c:v>
                </c:pt>
                <c:pt idx="14">
                  <c:v>11000000</c:v>
                </c:pt>
                <c:pt idx="15">
                  <c:v>11500000</c:v>
                </c:pt>
                <c:pt idx="16">
                  <c:v>12000000</c:v>
                </c:pt>
                <c:pt idx="17">
                  <c:v>12500000</c:v>
                </c:pt>
                <c:pt idx="18">
                  <c:v>13000000</c:v>
                </c:pt>
              </c:numCache>
            </c:numRef>
          </c:xVal>
          <c:yVal>
            <c:numRef>
              <c:f>'Trin 2'!$W$53:$W$71</c:f>
              <c:numCache>
                <c:formatCode>0.0%</c:formatCode>
                <c:ptCount val="19"/>
                <c:pt idx="0">
                  <c:v>2.048711120210856E-4</c:v>
                </c:pt>
                <c:pt idx="1">
                  <c:v>8.3234349416447695E-4</c:v>
                </c:pt>
                <c:pt idx="2">
                  <c:v>2.9352530526468622E-3</c:v>
                </c:pt>
                <c:pt idx="3">
                  <c:v>9.0021949179142653E-3</c:v>
                </c:pt>
                <c:pt idx="4">
                  <c:v>2.407015697178869E-2</c:v>
                </c:pt>
                <c:pt idx="5">
                  <c:v>5.6287176329340952E-2</c:v>
                </c:pt>
                <c:pt idx="6">
                  <c:v>0.11558946843820837</c:v>
                </c:pt>
                <c:pt idx="7">
                  <c:v>0.2095661987856641</c:v>
                </c:pt>
                <c:pt idx="8">
                  <c:v>0.33778083496097866</c:v>
                </c:pt>
                <c:pt idx="9">
                  <c:v>0.48838159965996703</c:v>
                </c:pt>
                <c:pt idx="10">
                  <c:v>0.64067850162592654</c:v>
                </c:pt>
                <c:pt idx="11">
                  <c:v>0.77327419568511824</c:v>
                </c:pt>
                <c:pt idx="12">
                  <c:v>0.87266369281383893</c:v>
                </c:pt>
                <c:pt idx="13">
                  <c:v>0.93680247129235272</c:v>
                </c:pt>
                <c:pt idx="14">
                  <c:v>0.9724364708532246</c:v>
                </c:pt>
                <c:pt idx="15">
                  <c:v>0.98948021321139157</c:v>
                </c:pt>
                <c:pt idx="16">
                  <c:v>0.99649820692824587</c:v>
                </c:pt>
                <c:pt idx="17">
                  <c:v>0.99898590766293194</c:v>
                </c:pt>
                <c:pt idx="18">
                  <c:v>0.99974502422219214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56-4410-95B2-6A9679913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5248"/>
        <c:axId val="1"/>
      </c:scatterChart>
      <c:valAx>
        <c:axId val="429935248"/>
        <c:scaling>
          <c:orientation val="minMax"/>
          <c:max val="13000000"/>
          <c:min val="4000000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Omkostninger (millioner kr.)</a:t>
                </a:r>
              </a:p>
            </c:rich>
          </c:tx>
          <c:layout>
            <c:manualLayout>
              <c:xMode val="edge"/>
              <c:yMode val="edge"/>
              <c:x val="0.38502752945355517"/>
              <c:y val="0.9260320199701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  <c:dispUnits>
          <c:builtInUnit val="millions"/>
        </c:dispUnits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Sandsynlighed</a:t>
                </a:r>
              </a:p>
            </c:rich>
          </c:tx>
          <c:layout>
            <c:manualLayout>
              <c:xMode val="edge"/>
              <c:yMode val="edge"/>
              <c:x val="1.950128274551927E-2"/>
              <c:y val="0.324713623125876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299352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16</xdr:row>
      <xdr:rowOff>0</xdr:rowOff>
    </xdr:from>
    <xdr:to>
      <xdr:col>9</xdr:col>
      <xdr:colOff>476250</xdr:colOff>
      <xdr:row>36</xdr:row>
      <xdr:rowOff>69850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</xdr:colOff>
      <xdr:row>16</xdr:row>
      <xdr:rowOff>6350</xdr:rowOff>
    </xdr:from>
    <xdr:to>
      <xdr:col>19</xdr:col>
      <xdr:colOff>25400</xdr:colOff>
      <xdr:row>36</xdr:row>
      <xdr:rowOff>95250</xdr:rowOff>
    </xdr:to>
    <xdr:graphicFrame macro="">
      <xdr:nvGraphicFramePr>
        <xdr:cNvPr id="1074" name="Chart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</xdr:colOff>
      <xdr:row>16</xdr:row>
      <xdr:rowOff>50800</xdr:rowOff>
    </xdr:from>
    <xdr:to>
      <xdr:col>28</xdr:col>
      <xdr:colOff>234950</xdr:colOff>
      <xdr:row>36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9C97-5A06-4D7E-AFB5-E029E44B2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21</xdr:row>
      <xdr:rowOff>0</xdr:rowOff>
    </xdr:from>
    <xdr:to>
      <xdr:col>9</xdr:col>
      <xdr:colOff>476250</xdr:colOff>
      <xdr:row>41</xdr:row>
      <xdr:rowOff>69850</xdr:rowOff>
    </xdr:to>
    <xdr:graphicFrame macro="">
      <xdr:nvGraphicFramePr>
        <xdr:cNvPr id="5169" name="Chart 1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</xdr:colOff>
      <xdr:row>21</xdr:row>
      <xdr:rowOff>12700</xdr:rowOff>
    </xdr:from>
    <xdr:to>
      <xdr:col>19</xdr:col>
      <xdr:colOff>25400</xdr:colOff>
      <xdr:row>41</xdr:row>
      <xdr:rowOff>95250</xdr:rowOff>
    </xdr:to>
    <xdr:graphicFrame macro="">
      <xdr:nvGraphicFramePr>
        <xdr:cNvPr id="5170" name="Chart 2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21</xdr:row>
      <xdr:rowOff>0</xdr:rowOff>
    </xdr:from>
    <xdr:to>
      <xdr:col>29</xdr:col>
      <xdr:colOff>146050</xdr:colOff>
      <xdr:row>41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A60CF4-FD8E-4915-BB4F-7A187C935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workbookViewId="0"/>
  </sheetViews>
  <sheetFormatPr defaultRowHeight="12.5" x14ac:dyDescent="0.25"/>
  <cols>
    <col min="1" max="1" width="3.6328125" customWidth="1"/>
    <col min="2" max="2" width="5.6328125" customWidth="1"/>
    <col min="3" max="3" width="17.453125" customWidth="1"/>
    <col min="4" max="4" width="9.453125" customWidth="1"/>
    <col min="5" max="5" width="7" customWidth="1"/>
    <col min="6" max="8" width="8.36328125" customWidth="1"/>
    <col min="9" max="11" width="9.36328125" customWidth="1"/>
    <col min="12" max="12" width="7.453125" customWidth="1"/>
    <col min="21" max="21" width="17.453125" customWidth="1"/>
  </cols>
  <sheetData>
    <row r="1" spans="1:21" ht="20" x14ac:dyDescent="0.4">
      <c r="A1" s="31" t="s">
        <v>48</v>
      </c>
    </row>
    <row r="4" spans="1:21" ht="13" x14ac:dyDescent="0.3">
      <c r="B4" s="2" t="s">
        <v>49</v>
      </c>
    </row>
    <row r="5" spans="1:21" ht="13" thickBot="1" x14ac:dyDescent="0.3"/>
    <row r="6" spans="1:21" ht="15" x14ac:dyDescent="0.3">
      <c r="B6" s="6" t="s">
        <v>0</v>
      </c>
      <c r="C6" s="17" t="s">
        <v>7</v>
      </c>
      <c r="D6" s="17" t="s">
        <v>15</v>
      </c>
      <c r="E6" s="18" t="s">
        <v>16</v>
      </c>
      <c r="F6" s="7" t="s">
        <v>1</v>
      </c>
      <c r="G6" s="8" t="s">
        <v>2</v>
      </c>
      <c r="H6" s="27" t="s">
        <v>3</v>
      </c>
      <c r="I6" s="8" t="s">
        <v>4</v>
      </c>
      <c r="J6" s="8" t="s">
        <v>5</v>
      </c>
      <c r="K6" s="8" t="s">
        <v>21</v>
      </c>
      <c r="L6" s="9" t="s">
        <v>6</v>
      </c>
    </row>
    <row r="7" spans="1:21" x14ac:dyDescent="0.25">
      <c r="B7" s="10">
        <v>1</v>
      </c>
      <c r="C7" t="s">
        <v>8</v>
      </c>
      <c r="D7">
        <v>1</v>
      </c>
      <c r="E7" s="11" t="s">
        <v>17</v>
      </c>
      <c r="F7" s="25">
        <v>37500</v>
      </c>
      <c r="G7" s="4">
        <v>187500</v>
      </c>
      <c r="H7" s="28">
        <v>450000</v>
      </c>
      <c r="I7" s="4">
        <f t="shared" ref="I7:I13" si="0">(F7+3*G7+H7)/5*D7</f>
        <v>210000</v>
      </c>
      <c r="J7" s="4">
        <f t="shared" ref="J7:J13" si="1">(H7-F7)/5*D7</f>
        <v>82500</v>
      </c>
      <c r="K7" s="4">
        <f t="shared" ref="K7:K13" si="2">J7^2/1000000</f>
        <v>6806.25</v>
      </c>
      <c r="L7" s="12">
        <f t="shared" ref="L7:L13" si="3">K7*100/$K$14</f>
        <v>0.41281934954300009</v>
      </c>
    </row>
    <row r="8" spans="1:21" ht="14.5" x14ac:dyDescent="0.25">
      <c r="B8" s="10">
        <v>2</v>
      </c>
      <c r="C8" t="s">
        <v>9</v>
      </c>
      <c r="D8" s="4">
        <v>50000</v>
      </c>
      <c r="E8" s="11" t="s">
        <v>18</v>
      </c>
      <c r="F8" s="25">
        <v>30</v>
      </c>
      <c r="G8" s="4">
        <v>75</v>
      </c>
      <c r="H8" s="28">
        <v>120</v>
      </c>
      <c r="I8" s="4">
        <f t="shared" si="0"/>
        <v>3750000</v>
      </c>
      <c r="J8" s="4">
        <f t="shared" si="1"/>
        <v>900000</v>
      </c>
      <c r="K8" s="4">
        <f t="shared" si="2"/>
        <v>810000</v>
      </c>
      <c r="L8" s="12">
        <f t="shared" si="3"/>
        <v>49.128914325778524</v>
      </c>
    </row>
    <row r="9" spans="1:21" ht="14.5" x14ac:dyDescent="0.25">
      <c r="B9" s="10">
        <v>3</v>
      </c>
      <c r="C9" t="s">
        <v>10</v>
      </c>
      <c r="D9" s="4">
        <v>25000</v>
      </c>
      <c r="E9" s="11" t="s">
        <v>18</v>
      </c>
      <c r="F9" s="25">
        <v>7.5</v>
      </c>
      <c r="G9" s="4">
        <v>15</v>
      </c>
      <c r="H9" s="28">
        <v>30</v>
      </c>
      <c r="I9" s="4">
        <f t="shared" si="0"/>
        <v>412500</v>
      </c>
      <c r="J9" s="4">
        <f t="shared" si="1"/>
        <v>112500</v>
      </c>
      <c r="K9" s="4">
        <f t="shared" si="2"/>
        <v>12656.25</v>
      </c>
      <c r="L9" s="12">
        <f t="shared" si="3"/>
        <v>0.76763928634028944</v>
      </c>
    </row>
    <row r="10" spans="1:21" ht="14.5" x14ac:dyDescent="0.25">
      <c r="B10" s="10">
        <v>4</v>
      </c>
      <c r="C10" t="s">
        <v>11</v>
      </c>
      <c r="D10" s="4">
        <v>20000</v>
      </c>
      <c r="E10" s="11" t="s">
        <v>18</v>
      </c>
      <c r="F10" s="25">
        <v>7.5</v>
      </c>
      <c r="G10" s="4">
        <v>22.5</v>
      </c>
      <c r="H10" s="28">
        <v>60</v>
      </c>
      <c r="I10" s="4">
        <f t="shared" si="0"/>
        <v>540000</v>
      </c>
      <c r="J10" s="4">
        <f t="shared" si="1"/>
        <v>210000</v>
      </c>
      <c r="K10" s="4">
        <f t="shared" si="2"/>
        <v>44100</v>
      </c>
      <c r="L10" s="12">
        <f t="shared" si="3"/>
        <v>2.6747964466257197</v>
      </c>
    </row>
    <row r="11" spans="1:21" ht="14.5" x14ac:dyDescent="0.25">
      <c r="B11" s="10">
        <v>5</v>
      </c>
      <c r="C11" t="s">
        <v>12</v>
      </c>
      <c r="D11" s="4">
        <v>15000</v>
      </c>
      <c r="E11" s="11" t="s">
        <v>18</v>
      </c>
      <c r="F11" s="25">
        <v>90</v>
      </c>
      <c r="G11" s="4">
        <v>225</v>
      </c>
      <c r="H11" s="28">
        <v>330</v>
      </c>
      <c r="I11" s="4">
        <f t="shared" si="0"/>
        <v>3285000</v>
      </c>
      <c r="J11" s="4">
        <f t="shared" si="1"/>
        <v>720000</v>
      </c>
      <c r="K11" s="4">
        <f t="shared" si="2"/>
        <v>518400</v>
      </c>
      <c r="L11" s="12">
        <f t="shared" si="3"/>
        <v>31.442505168498254</v>
      </c>
    </row>
    <row r="12" spans="1:21" x14ac:dyDescent="0.25">
      <c r="B12" s="10">
        <v>6</v>
      </c>
      <c r="C12" t="s">
        <v>13</v>
      </c>
      <c r="D12">
        <v>1</v>
      </c>
      <c r="E12" s="11" t="s">
        <v>17</v>
      </c>
      <c r="F12" s="25">
        <v>37500</v>
      </c>
      <c r="G12" s="4">
        <v>150000</v>
      </c>
      <c r="H12" s="28">
        <v>375000</v>
      </c>
      <c r="I12" s="4">
        <f t="shared" si="0"/>
        <v>172500</v>
      </c>
      <c r="J12" s="4">
        <f t="shared" si="1"/>
        <v>67500</v>
      </c>
      <c r="K12" s="4">
        <f t="shared" si="2"/>
        <v>4556.25</v>
      </c>
      <c r="L12" s="12">
        <f t="shared" si="3"/>
        <v>0.27635014308250422</v>
      </c>
    </row>
    <row r="13" spans="1:21" x14ac:dyDescent="0.25">
      <c r="B13" s="19">
        <v>7</v>
      </c>
      <c r="C13" s="20" t="s">
        <v>14</v>
      </c>
      <c r="D13" s="21">
        <f>SUM(I7:I12)</f>
        <v>8370000</v>
      </c>
      <c r="E13" s="22" t="s">
        <v>19</v>
      </c>
      <c r="F13" s="26">
        <v>-0.1</v>
      </c>
      <c r="G13" s="23">
        <v>0</v>
      </c>
      <c r="H13" s="29">
        <v>0.2</v>
      </c>
      <c r="I13" s="21">
        <f t="shared" si="0"/>
        <v>167400</v>
      </c>
      <c r="J13" s="21">
        <f t="shared" si="1"/>
        <v>502200.00000000012</v>
      </c>
      <c r="K13" s="21">
        <f t="shared" si="2"/>
        <v>252204.84000000011</v>
      </c>
      <c r="L13" s="24">
        <f t="shared" si="3"/>
        <v>15.296975280131711</v>
      </c>
    </row>
    <row r="14" spans="1:21" ht="13.5" thickBot="1" x14ac:dyDescent="0.35">
      <c r="B14" s="13"/>
      <c r="C14" s="14"/>
      <c r="D14" s="14"/>
      <c r="E14" s="14"/>
      <c r="F14" s="14"/>
      <c r="G14" s="14"/>
      <c r="H14" s="30" t="s">
        <v>20</v>
      </c>
      <c r="I14" s="15">
        <f>SUM(I7:I13)</f>
        <v>8537400</v>
      </c>
      <c r="J14" s="15">
        <f>SQRT(K14*1000000)</f>
        <v>1284026.3198237021</v>
      </c>
      <c r="K14" s="15">
        <f>SUM(K7:K13)</f>
        <v>1648723.59</v>
      </c>
      <c r="L14" s="16">
        <f>SUM(L7:L13)</f>
        <v>100</v>
      </c>
    </row>
    <row r="16" spans="1:21" x14ac:dyDescent="0.25">
      <c r="B16" t="s">
        <v>22</v>
      </c>
      <c r="E16" s="3"/>
      <c r="K16" t="s">
        <v>23</v>
      </c>
      <c r="U16" s="42" t="s">
        <v>52</v>
      </c>
    </row>
    <row r="40" spans="3:23" ht="12.5" customHeight="1" x14ac:dyDescent="0.25">
      <c r="C40" s="40" t="s">
        <v>26</v>
      </c>
      <c r="D40" s="40"/>
      <c r="E40" s="40"/>
      <c r="F40" s="32"/>
      <c r="G40" s="32"/>
      <c r="K40" s="32"/>
      <c r="L40" s="32"/>
      <c r="U40" s="41" t="s">
        <v>51</v>
      </c>
      <c r="V40" s="40"/>
      <c r="W40" s="40"/>
    </row>
    <row r="41" spans="3:23" x14ac:dyDescent="0.25">
      <c r="C41" s="40"/>
      <c r="D41" s="40"/>
      <c r="E41" s="40"/>
      <c r="F41" s="32"/>
      <c r="G41" s="32"/>
      <c r="K41" s="32"/>
      <c r="L41" s="32"/>
      <c r="U41" s="40"/>
      <c r="V41" s="40"/>
      <c r="W41" s="40"/>
    </row>
    <row r="42" spans="3:23" x14ac:dyDescent="0.25">
      <c r="C42" s="40"/>
      <c r="D42" s="40"/>
      <c r="E42" s="40"/>
      <c r="F42" s="32"/>
      <c r="G42" s="32"/>
      <c r="K42" s="32"/>
      <c r="L42" s="32"/>
      <c r="U42" s="40"/>
      <c r="V42" s="40"/>
      <c r="W42" s="40"/>
    </row>
    <row r="43" spans="3:23" x14ac:dyDescent="0.25">
      <c r="C43" s="40"/>
      <c r="D43" s="40"/>
      <c r="E43" s="40"/>
      <c r="F43" s="32"/>
      <c r="G43" s="32"/>
      <c r="K43" s="32"/>
      <c r="L43" s="32"/>
      <c r="U43" s="40"/>
      <c r="V43" s="40"/>
      <c r="W43" s="40"/>
    </row>
    <row r="44" spans="3:23" x14ac:dyDescent="0.25">
      <c r="C44" s="40"/>
      <c r="D44" s="40"/>
      <c r="E44" s="40"/>
      <c r="F44" s="32"/>
      <c r="G44" s="32"/>
      <c r="K44" s="32"/>
      <c r="L44" s="32"/>
      <c r="U44" s="40"/>
      <c r="V44" s="40"/>
      <c r="W44" s="40"/>
    </row>
    <row r="45" spans="3:23" x14ac:dyDescent="0.25">
      <c r="C45" s="40"/>
      <c r="D45" s="40"/>
      <c r="E45" s="40"/>
      <c r="F45" s="32"/>
      <c r="G45" s="32"/>
      <c r="K45" s="32"/>
      <c r="L45" s="32"/>
      <c r="U45" s="40"/>
      <c r="V45" s="40"/>
      <c r="W45" s="40"/>
    </row>
    <row r="46" spans="3:23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3:23" ht="13" x14ac:dyDescent="0.3">
      <c r="C47" s="1" t="s">
        <v>24</v>
      </c>
      <c r="D47" s="2" t="s">
        <v>25</v>
      </c>
      <c r="U47" s="1" t="s">
        <v>24</v>
      </c>
      <c r="V47" s="2" t="s">
        <v>25</v>
      </c>
    </row>
    <row r="48" spans="3:23" x14ac:dyDescent="0.25">
      <c r="C48" s="4">
        <v>2000000</v>
      </c>
      <c r="D48" s="5">
        <f t="shared" ref="D48:D72" si="4">NORMDIST(C48,$I$14,$J$14,FALSE)*500000</f>
        <v>3.6517097440010403E-7</v>
      </c>
      <c r="U48" s="4">
        <v>2000000</v>
      </c>
      <c r="V48" s="5">
        <f>NORMDIST(U48,$I$14,$J$14,TRUE)</f>
        <v>1.7778154696938431E-7</v>
      </c>
    </row>
    <row r="49" spans="3:22" x14ac:dyDescent="0.25">
      <c r="C49" s="4">
        <f>C48+500000</f>
        <v>2500000</v>
      </c>
      <c r="D49" s="5">
        <f t="shared" si="4"/>
        <v>2.4580248983405808E-6</v>
      </c>
      <c r="U49" s="4">
        <f>U48+500000</f>
        <v>2500000</v>
      </c>
      <c r="V49" s="5">
        <f t="shared" ref="V49:V72" si="5">NORMDIST(U49,$I$14,$J$14,TRUE)</f>
        <v>1.2885785015413348E-6</v>
      </c>
    </row>
    <row r="50" spans="3:22" x14ac:dyDescent="0.25">
      <c r="C50" s="4">
        <f t="shared" ref="C50:C64" si="6">C49+500000</f>
        <v>3000000</v>
      </c>
      <c r="D50" s="5">
        <f t="shared" si="4"/>
        <v>1.4217497745801798E-5</v>
      </c>
      <c r="U50" s="4">
        <f t="shared" ref="U50:U72" si="7">U49+500000</f>
        <v>3000000</v>
      </c>
      <c r="V50" s="5">
        <f t="shared" si="5"/>
        <v>8.0699063024851455E-6</v>
      </c>
    </row>
    <row r="51" spans="3:22" x14ac:dyDescent="0.25">
      <c r="C51" s="4">
        <f t="shared" si="6"/>
        <v>3500000</v>
      </c>
      <c r="D51" s="5">
        <f t="shared" si="4"/>
        <v>7.0665416235617562E-5</v>
      </c>
      <c r="U51" s="4">
        <f t="shared" si="7"/>
        <v>3500000</v>
      </c>
      <c r="V51" s="5">
        <f t="shared" si="5"/>
        <v>4.3703285921230449E-5</v>
      </c>
    </row>
    <row r="52" spans="3:22" x14ac:dyDescent="0.25">
      <c r="C52" s="4">
        <f t="shared" si="6"/>
        <v>4000000</v>
      </c>
      <c r="D52" s="5">
        <f t="shared" si="4"/>
        <v>3.0181271888425881E-4</v>
      </c>
      <c r="U52" s="4">
        <f t="shared" si="7"/>
        <v>4000000</v>
      </c>
      <c r="V52" s="5">
        <f t="shared" si="5"/>
        <v>2.048711120210856E-4</v>
      </c>
    </row>
    <row r="53" spans="3:22" x14ac:dyDescent="0.25">
      <c r="C53" s="4">
        <f t="shared" si="6"/>
        <v>4500000</v>
      </c>
      <c r="D53" s="5">
        <f t="shared" si="4"/>
        <v>1.107681792350997E-3</v>
      </c>
      <c r="U53" s="4">
        <f t="shared" si="7"/>
        <v>4500000</v>
      </c>
      <c r="V53" s="5">
        <f t="shared" si="5"/>
        <v>8.3234349416447695E-4</v>
      </c>
    </row>
    <row r="54" spans="3:22" x14ac:dyDescent="0.25">
      <c r="C54" s="4">
        <f t="shared" si="6"/>
        <v>5000000</v>
      </c>
      <c r="D54" s="5">
        <f t="shared" si="4"/>
        <v>3.4933279549536002E-3</v>
      </c>
      <c r="U54" s="4">
        <f t="shared" si="7"/>
        <v>5000000</v>
      </c>
      <c r="V54" s="5">
        <f t="shared" si="5"/>
        <v>2.9352530526468622E-3</v>
      </c>
    </row>
    <row r="55" spans="3:22" x14ac:dyDescent="0.25">
      <c r="C55" s="4">
        <f t="shared" si="6"/>
        <v>5500000</v>
      </c>
      <c r="D55" s="5">
        <f t="shared" si="4"/>
        <v>9.4669604885519575E-3</v>
      </c>
      <c r="U55" s="4">
        <f t="shared" si="7"/>
        <v>5500000</v>
      </c>
      <c r="V55" s="5">
        <f t="shared" si="5"/>
        <v>9.0021949179142653E-3</v>
      </c>
    </row>
    <row r="56" spans="3:22" x14ac:dyDescent="0.25">
      <c r="C56" s="4">
        <f t="shared" si="6"/>
        <v>6000000</v>
      </c>
      <c r="D56" s="5">
        <f t="shared" si="4"/>
        <v>2.2045940592856188E-2</v>
      </c>
      <c r="U56" s="4">
        <f t="shared" si="7"/>
        <v>6000000</v>
      </c>
      <c r="V56" s="5">
        <f t="shared" si="5"/>
        <v>2.407015697178869E-2</v>
      </c>
    </row>
    <row r="57" spans="3:22" x14ac:dyDescent="0.25">
      <c r="C57" s="4">
        <f t="shared" si="6"/>
        <v>6500000</v>
      </c>
      <c r="D57" s="5">
        <f t="shared" si="4"/>
        <v>4.4115739543746896E-2</v>
      </c>
      <c r="U57" s="4">
        <f t="shared" si="7"/>
        <v>6500000</v>
      </c>
      <c r="V57" s="5">
        <f t="shared" si="5"/>
        <v>5.6287176329340952E-2</v>
      </c>
    </row>
    <row r="58" spans="3:22" x14ac:dyDescent="0.25">
      <c r="C58" s="4">
        <f t="shared" si="6"/>
        <v>7000000</v>
      </c>
      <c r="D58" s="5">
        <f t="shared" si="4"/>
        <v>7.5858693423746501E-2</v>
      </c>
      <c r="U58" s="4">
        <f t="shared" si="7"/>
        <v>7000000</v>
      </c>
      <c r="V58" s="5">
        <f t="shared" si="5"/>
        <v>0.11558946843820837</v>
      </c>
    </row>
    <row r="59" spans="3:22" x14ac:dyDescent="0.25">
      <c r="C59" s="4">
        <f t="shared" si="6"/>
        <v>7500000</v>
      </c>
      <c r="D59" s="5">
        <f t="shared" si="4"/>
        <v>0.11208926345873758</v>
      </c>
      <c r="U59" s="4">
        <f t="shared" si="7"/>
        <v>7500000</v>
      </c>
      <c r="V59" s="5">
        <f t="shared" si="5"/>
        <v>0.2095661987856641</v>
      </c>
    </row>
    <row r="60" spans="3:22" x14ac:dyDescent="0.25">
      <c r="C60" s="4">
        <f t="shared" si="6"/>
        <v>8000000</v>
      </c>
      <c r="D60" s="5">
        <f t="shared" si="4"/>
        <v>0.14232117990719434</v>
      </c>
      <c r="U60" s="4">
        <f t="shared" si="7"/>
        <v>8000000</v>
      </c>
      <c r="V60" s="5">
        <f t="shared" si="5"/>
        <v>0.33778083496097866</v>
      </c>
    </row>
    <row r="61" spans="3:22" x14ac:dyDescent="0.25">
      <c r="C61" s="4">
        <f t="shared" si="6"/>
        <v>8500000</v>
      </c>
      <c r="D61" s="5">
        <f t="shared" si="4"/>
        <v>0.15528228700831445</v>
      </c>
      <c r="U61" s="4">
        <f t="shared" si="7"/>
        <v>8500000</v>
      </c>
      <c r="V61" s="5">
        <f t="shared" si="5"/>
        <v>0.48838159965996703</v>
      </c>
    </row>
    <row r="62" spans="3:22" x14ac:dyDescent="0.25">
      <c r="C62" s="4">
        <f t="shared" si="6"/>
        <v>9000000</v>
      </c>
      <c r="D62" s="5">
        <f t="shared" si="4"/>
        <v>0.14558651993444524</v>
      </c>
      <c r="U62" s="4">
        <f t="shared" si="7"/>
        <v>9000000</v>
      </c>
      <c r="V62" s="5">
        <f t="shared" si="5"/>
        <v>0.64067850162592654</v>
      </c>
    </row>
    <row r="63" spans="3:22" x14ac:dyDescent="0.25">
      <c r="C63" s="4">
        <f t="shared" si="6"/>
        <v>9500000</v>
      </c>
      <c r="D63" s="5">
        <f t="shared" si="4"/>
        <v>0.11729169813955374</v>
      </c>
      <c r="U63" s="4">
        <f t="shared" si="7"/>
        <v>9500000</v>
      </c>
      <c r="V63" s="5">
        <f t="shared" si="5"/>
        <v>0.77327419568511824</v>
      </c>
    </row>
    <row r="64" spans="3:22" x14ac:dyDescent="0.25">
      <c r="C64" s="4">
        <f t="shared" si="6"/>
        <v>10000000</v>
      </c>
      <c r="D64" s="5">
        <f t="shared" si="4"/>
        <v>8.1200788432502863E-2</v>
      </c>
      <c r="U64" s="4">
        <f t="shared" si="7"/>
        <v>10000000</v>
      </c>
      <c r="V64" s="5">
        <f t="shared" si="5"/>
        <v>0.87266369281383893</v>
      </c>
    </row>
    <row r="65" spans="3:22" x14ac:dyDescent="0.25">
      <c r="C65" s="4">
        <f t="shared" ref="C65:C72" si="8">C64+500000</f>
        <v>10500000</v>
      </c>
      <c r="D65" s="5">
        <f t="shared" si="4"/>
        <v>4.8305889236215663E-2</v>
      </c>
      <c r="U65" s="4">
        <f t="shared" si="7"/>
        <v>10500000</v>
      </c>
      <c r="V65" s="5">
        <f t="shared" si="5"/>
        <v>0.93680247129235272</v>
      </c>
    </row>
    <row r="66" spans="3:22" x14ac:dyDescent="0.25">
      <c r="C66" s="4">
        <f t="shared" si="8"/>
        <v>11000000</v>
      </c>
      <c r="D66" s="5">
        <f t="shared" si="4"/>
        <v>2.4693734775897837E-2</v>
      </c>
      <c r="U66" s="4">
        <f t="shared" si="7"/>
        <v>11000000</v>
      </c>
      <c r="V66" s="5">
        <f t="shared" si="5"/>
        <v>0.9724364708532246</v>
      </c>
    </row>
    <row r="67" spans="3:22" x14ac:dyDescent="0.25">
      <c r="C67" s="4">
        <f t="shared" si="8"/>
        <v>11500000</v>
      </c>
      <c r="D67" s="5">
        <f t="shared" si="4"/>
        <v>1.0847267252318374E-2</v>
      </c>
      <c r="U67" s="4">
        <f t="shared" si="7"/>
        <v>11500000</v>
      </c>
      <c r="V67" s="5">
        <f t="shared" si="5"/>
        <v>0.98948021321139157</v>
      </c>
    </row>
    <row r="68" spans="3:22" x14ac:dyDescent="0.25">
      <c r="C68" s="4">
        <f t="shared" si="8"/>
        <v>12000000</v>
      </c>
      <c r="D68" s="5">
        <f t="shared" si="4"/>
        <v>4.0944989527185215E-3</v>
      </c>
      <c r="U68" s="4">
        <f t="shared" si="7"/>
        <v>12000000</v>
      </c>
      <c r="V68" s="5">
        <f t="shared" si="5"/>
        <v>0.99649820692824587</v>
      </c>
    </row>
    <row r="69" spans="3:22" x14ac:dyDescent="0.25">
      <c r="C69" s="4">
        <f t="shared" si="8"/>
        <v>12500000</v>
      </c>
      <c r="D69" s="5">
        <f t="shared" si="4"/>
        <v>1.3280916658493151E-3</v>
      </c>
      <c r="U69" s="4">
        <f t="shared" si="7"/>
        <v>12500000</v>
      </c>
      <c r="V69" s="5">
        <f t="shared" si="5"/>
        <v>0.99898590766293194</v>
      </c>
    </row>
    <row r="70" spans="3:22" x14ac:dyDescent="0.25">
      <c r="C70" s="4">
        <f t="shared" si="8"/>
        <v>13000000</v>
      </c>
      <c r="D70" s="5">
        <f t="shared" si="4"/>
        <v>3.7017083738191182E-4</v>
      </c>
      <c r="U70" s="4">
        <f t="shared" si="7"/>
        <v>13000000</v>
      </c>
      <c r="V70" s="5">
        <f t="shared" si="5"/>
        <v>0.99974502422219214</v>
      </c>
    </row>
    <row r="71" spans="3:22" x14ac:dyDescent="0.25">
      <c r="C71" s="4">
        <f t="shared" si="8"/>
        <v>13500000</v>
      </c>
      <c r="D71" s="5">
        <f t="shared" si="4"/>
        <v>8.8659078772338146E-5</v>
      </c>
      <c r="U71" s="4">
        <f t="shared" si="7"/>
        <v>13500000</v>
      </c>
      <c r="V71" s="5">
        <f t="shared" si="5"/>
        <v>0.99994442673018458</v>
      </c>
    </row>
    <row r="72" spans="3:22" x14ac:dyDescent="0.25">
      <c r="C72" s="4">
        <f t="shared" si="8"/>
        <v>14000000</v>
      </c>
      <c r="D72" s="5">
        <f t="shared" si="4"/>
        <v>1.8246983962424707E-5</v>
      </c>
      <c r="U72" s="4">
        <f t="shared" si="7"/>
        <v>14000000</v>
      </c>
      <c r="V72" s="5">
        <f t="shared" si="5"/>
        <v>0.99998951358965604</v>
      </c>
    </row>
  </sheetData>
  <mergeCells count="2">
    <mergeCell ref="C40:E45"/>
    <mergeCell ref="U40:W45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3"/>
  <sheetViews>
    <sheetView topLeftCell="A10" zoomScaleNormal="100" workbookViewId="0">
      <selection activeCell="Q64" sqref="Q64"/>
    </sheetView>
  </sheetViews>
  <sheetFormatPr defaultRowHeight="12.5" x14ac:dyDescent="0.25"/>
  <cols>
    <col min="1" max="1" width="3.6328125" customWidth="1"/>
    <col min="2" max="2" width="5.6328125" customWidth="1"/>
    <col min="3" max="3" width="17.36328125" customWidth="1"/>
    <col min="4" max="4" width="9.453125" customWidth="1"/>
    <col min="5" max="5" width="7" customWidth="1"/>
    <col min="6" max="8" width="8.36328125" customWidth="1"/>
    <col min="9" max="11" width="9.36328125" customWidth="1"/>
    <col min="12" max="12" width="7.453125" customWidth="1"/>
    <col min="21" max="21" width="12.7265625" customWidth="1"/>
  </cols>
  <sheetData>
    <row r="1" spans="1:12" ht="20" x14ac:dyDescent="0.4">
      <c r="A1" s="31" t="s">
        <v>43</v>
      </c>
    </row>
    <row r="4" spans="1:12" ht="13" x14ac:dyDescent="0.3">
      <c r="B4" s="2" t="s">
        <v>50</v>
      </c>
    </row>
    <row r="5" spans="1:12" ht="13" thickBot="1" x14ac:dyDescent="0.3"/>
    <row r="6" spans="1:12" ht="15" x14ac:dyDescent="0.3">
      <c r="B6" s="6" t="s">
        <v>0</v>
      </c>
      <c r="C6" s="17" t="s">
        <v>7</v>
      </c>
      <c r="D6" s="17" t="s">
        <v>15</v>
      </c>
      <c r="E6" s="18" t="s">
        <v>16</v>
      </c>
      <c r="F6" s="7" t="s">
        <v>1</v>
      </c>
      <c r="G6" s="8" t="s">
        <v>2</v>
      </c>
      <c r="H6" s="27" t="s">
        <v>3</v>
      </c>
      <c r="I6" s="8" t="s">
        <v>4</v>
      </c>
      <c r="J6" s="8" t="s">
        <v>5</v>
      </c>
      <c r="K6" s="8" t="s">
        <v>21</v>
      </c>
      <c r="L6" s="9" t="s">
        <v>6</v>
      </c>
    </row>
    <row r="7" spans="1:12" x14ac:dyDescent="0.25">
      <c r="B7" s="10">
        <v>1</v>
      </c>
      <c r="C7" t="s">
        <v>8</v>
      </c>
      <c r="D7">
        <v>1</v>
      </c>
      <c r="E7" s="11" t="s">
        <v>17</v>
      </c>
      <c r="F7" s="25">
        <v>37500</v>
      </c>
      <c r="G7" s="4">
        <v>187500</v>
      </c>
      <c r="H7" s="28">
        <v>450000</v>
      </c>
      <c r="I7" s="4">
        <f t="shared" ref="I7:I18" si="0">(F7+3*G7+H7)/5*D7</f>
        <v>210000</v>
      </c>
      <c r="J7" s="4">
        <f t="shared" ref="J7:J18" si="1">(H7-F7)/5*D7</f>
        <v>82500</v>
      </c>
      <c r="K7" s="4">
        <f t="shared" ref="K7:K18" si="2">J7^2/1000000</f>
        <v>6806.25</v>
      </c>
      <c r="L7" s="12">
        <f t="shared" ref="L7:L18" si="3">K7*100/$K$19</f>
        <v>0.84959881702321316</v>
      </c>
    </row>
    <row r="8" spans="1:12" x14ac:dyDescent="0.25">
      <c r="B8" s="10">
        <v>2</v>
      </c>
      <c r="C8" t="s">
        <v>9</v>
      </c>
      <c r="D8" s="4"/>
      <c r="E8" s="11"/>
      <c r="F8" s="25"/>
      <c r="G8" s="4"/>
      <c r="H8" s="28"/>
      <c r="I8" s="4"/>
      <c r="J8" s="4"/>
      <c r="K8" s="4"/>
      <c r="L8" s="12"/>
    </row>
    <row r="9" spans="1:12" ht="14.5" x14ac:dyDescent="0.25">
      <c r="B9" s="10" t="s">
        <v>28</v>
      </c>
      <c r="C9" t="s">
        <v>33</v>
      </c>
      <c r="D9" s="4">
        <v>50000</v>
      </c>
      <c r="E9" s="11" t="s">
        <v>18</v>
      </c>
      <c r="F9" s="34">
        <v>11.25</v>
      </c>
      <c r="G9" s="35">
        <v>12.3</v>
      </c>
      <c r="H9" s="36">
        <v>13.35</v>
      </c>
      <c r="I9" s="4">
        <f>(F9+3*G9+H9)/5*D9</f>
        <v>615000</v>
      </c>
      <c r="J9" s="4">
        <f>(H9-F9)/5*D9</f>
        <v>20999.999999999996</v>
      </c>
      <c r="K9" s="4">
        <f t="shared" si="2"/>
        <v>440.99999999999983</v>
      </c>
      <c r="L9" s="12">
        <f t="shared" si="3"/>
        <v>5.5048386160842885E-2</v>
      </c>
    </row>
    <row r="10" spans="1:12" ht="14.5" x14ac:dyDescent="0.25">
      <c r="B10" s="10" t="s">
        <v>29</v>
      </c>
      <c r="C10" t="s">
        <v>34</v>
      </c>
      <c r="D10" s="4">
        <v>50000</v>
      </c>
      <c r="E10" s="11" t="s">
        <v>18</v>
      </c>
      <c r="F10" s="34">
        <v>14.7</v>
      </c>
      <c r="G10" s="35">
        <v>16.5</v>
      </c>
      <c r="H10" s="36">
        <v>18.75</v>
      </c>
      <c r="I10" s="4">
        <f>(F10+3*G10+H10)/5*D10</f>
        <v>829500</v>
      </c>
      <c r="J10" s="4">
        <f>(H10-F10)/5*D10</f>
        <v>40500.000000000007</v>
      </c>
      <c r="K10" s="4">
        <f t="shared" si="2"/>
        <v>1640.2500000000005</v>
      </c>
      <c r="L10" s="12">
        <f t="shared" si="3"/>
        <v>0.2047462934247678</v>
      </c>
    </row>
    <row r="11" spans="1:12" ht="14.5" x14ac:dyDescent="0.25">
      <c r="B11" s="10" t="s">
        <v>30</v>
      </c>
      <c r="C11" t="s">
        <v>35</v>
      </c>
      <c r="D11" s="4">
        <v>50000</v>
      </c>
      <c r="E11" s="11" t="s">
        <v>18</v>
      </c>
      <c r="F11" s="34">
        <v>9.75</v>
      </c>
      <c r="G11" s="35">
        <v>12.75</v>
      </c>
      <c r="H11" s="36">
        <v>13.5</v>
      </c>
      <c r="I11" s="4">
        <f>(F11+3*G11+H11)/5*D11</f>
        <v>615000</v>
      </c>
      <c r="J11" s="4">
        <f>(H11-F11)/5*D11</f>
        <v>37500</v>
      </c>
      <c r="K11" s="4">
        <f t="shared" si="2"/>
        <v>1406.25</v>
      </c>
      <c r="L11" s="12">
        <f t="shared" si="3"/>
        <v>0.17553694566595313</v>
      </c>
    </row>
    <row r="12" spans="1:12" ht="14.5" x14ac:dyDescent="0.25">
      <c r="B12" s="10" t="s">
        <v>31</v>
      </c>
      <c r="C12" t="s">
        <v>36</v>
      </c>
      <c r="D12" s="4">
        <v>50000</v>
      </c>
      <c r="E12" s="11" t="s">
        <v>18</v>
      </c>
      <c r="F12" s="34">
        <v>12</v>
      </c>
      <c r="G12" s="35">
        <v>13.5</v>
      </c>
      <c r="H12" s="36">
        <v>15.9</v>
      </c>
      <c r="I12" s="4">
        <f>(F12+3*G12+H12)/5*D12</f>
        <v>684000.00000000012</v>
      </c>
      <c r="J12" s="4">
        <f>(H12-F12)/5*D12</f>
        <v>39000</v>
      </c>
      <c r="K12" s="4">
        <f t="shared" si="2"/>
        <v>1521</v>
      </c>
      <c r="L12" s="12">
        <f t="shared" si="3"/>
        <v>0.18986076043229491</v>
      </c>
    </row>
    <row r="13" spans="1:12" ht="14.5" x14ac:dyDescent="0.25">
      <c r="B13" s="10" t="s">
        <v>32</v>
      </c>
      <c r="C13" t="s">
        <v>37</v>
      </c>
      <c r="D13" s="4">
        <v>50000</v>
      </c>
      <c r="E13" s="11" t="s">
        <v>18</v>
      </c>
      <c r="F13" s="34">
        <v>4.5</v>
      </c>
      <c r="G13" s="35">
        <v>5.25</v>
      </c>
      <c r="H13" s="36">
        <v>6</v>
      </c>
      <c r="I13" s="4">
        <f>(F13+3*G13+H13)/5*D13</f>
        <v>262500</v>
      </c>
      <c r="J13" s="4">
        <f>(H13-F13)/5*D13</f>
        <v>15000</v>
      </c>
      <c r="K13" s="4">
        <f t="shared" si="2"/>
        <v>225</v>
      </c>
      <c r="L13" s="12">
        <f t="shared" si="3"/>
        <v>2.80859113065525E-2</v>
      </c>
    </row>
    <row r="14" spans="1:12" ht="14.5" x14ac:dyDescent="0.25">
      <c r="B14" s="10">
        <v>3</v>
      </c>
      <c r="C14" t="s">
        <v>10</v>
      </c>
      <c r="D14" s="4">
        <v>25000</v>
      </c>
      <c r="E14" s="11" t="s">
        <v>18</v>
      </c>
      <c r="F14" s="25">
        <v>7.5</v>
      </c>
      <c r="G14" s="4">
        <v>15</v>
      </c>
      <c r="H14" s="28">
        <v>30</v>
      </c>
      <c r="I14" s="4">
        <f t="shared" si="0"/>
        <v>412500</v>
      </c>
      <c r="J14" s="4">
        <f t="shared" si="1"/>
        <v>112500</v>
      </c>
      <c r="K14" s="4">
        <f t="shared" si="2"/>
        <v>12656.25</v>
      </c>
      <c r="L14" s="12">
        <f t="shared" si="3"/>
        <v>1.5798325109935782</v>
      </c>
    </row>
    <row r="15" spans="1:12" ht="14.5" x14ac:dyDescent="0.25">
      <c r="B15" s="10">
        <v>4</v>
      </c>
      <c r="C15" t="s">
        <v>11</v>
      </c>
      <c r="D15" s="4">
        <v>20000</v>
      </c>
      <c r="E15" s="11" t="s">
        <v>18</v>
      </c>
      <c r="F15" s="25">
        <v>7.5</v>
      </c>
      <c r="G15" s="4">
        <v>22.5</v>
      </c>
      <c r="H15" s="28">
        <v>60</v>
      </c>
      <c r="I15" s="4">
        <f t="shared" si="0"/>
        <v>540000</v>
      </c>
      <c r="J15" s="4">
        <f t="shared" si="1"/>
        <v>210000</v>
      </c>
      <c r="K15" s="4">
        <f t="shared" si="2"/>
        <v>44100</v>
      </c>
      <c r="L15" s="12">
        <f t="shared" si="3"/>
        <v>5.5048386160842906</v>
      </c>
    </row>
    <row r="16" spans="1:12" ht="14.5" x14ac:dyDescent="0.25">
      <c r="B16" s="10">
        <v>5</v>
      </c>
      <c r="C16" t="s">
        <v>12</v>
      </c>
      <c r="D16" s="4">
        <v>15000</v>
      </c>
      <c r="E16" s="11" t="s">
        <v>18</v>
      </c>
      <c r="F16" s="25">
        <v>90</v>
      </c>
      <c r="G16" s="4">
        <v>225</v>
      </c>
      <c r="H16" s="28">
        <v>330</v>
      </c>
      <c r="I16" s="4">
        <f t="shared" si="0"/>
        <v>3285000</v>
      </c>
      <c r="J16" s="4">
        <f t="shared" si="1"/>
        <v>720000</v>
      </c>
      <c r="K16" s="4">
        <f t="shared" si="2"/>
        <v>518400</v>
      </c>
      <c r="L16" s="12">
        <f t="shared" si="3"/>
        <v>64.70993965029696</v>
      </c>
    </row>
    <row r="17" spans="2:21" x14ac:dyDescent="0.25">
      <c r="B17" s="10">
        <v>6</v>
      </c>
      <c r="C17" t="s">
        <v>13</v>
      </c>
      <c r="D17">
        <v>1</v>
      </c>
      <c r="E17" s="11" t="s">
        <v>17</v>
      </c>
      <c r="F17" s="25">
        <v>37500</v>
      </c>
      <c r="G17" s="4">
        <v>150000</v>
      </c>
      <c r="H17" s="28">
        <v>375000</v>
      </c>
      <c r="I17" s="4">
        <f t="shared" si="0"/>
        <v>172500</v>
      </c>
      <c r="J17" s="4">
        <f t="shared" si="1"/>
        <v>67500</v>
      </c>
      <c r="K17" s="4">
        <f t="shared" si="2"/>
        <v>4556.25</v>
      </c>
      <c r="L17" s="12">
        <f t="shared" si="3"/>
        <v>0.56873970395768814</v>
      </c>
    </row>
    <row r="18" spans="2:21" x14ac:dyDescent="0.25">
      <c r="B18" s="19">
        <v>7</v>
      </c>
      <c r="C18" s="20" t="s">
        <v>14</v>
      </c>
      <c r="D18" s="21">
        <f>SUM(I7:I17)</f>
        <v>7626000</v>
      </c>
      <c r="E18" s="22" t="s">
        <v>19</v>
      </c>
      <c r="F18" s="26">
        <v>-0.1</v>
      </c>
      <c r="G18" s="23">
        <v>0</v>
      </c>
      <c r="H18" s="29">
        <v>0.2</v>
      </c>
      <c r="I18" s="21">
        <f t="shared" si="0"/>
        <v>152520</v>
      </c>
      <c r="J18" s="21">
        <f t="shared" si="1"/>
        <v>457560.00000000012</v>
      </c>
      <c r="K18" s="21">
        <f t="shared" si="2"/>
        <v>209361.15360000008</v>
      </c>
      <c r="L18" s="24">
        <f t="shared" si="3"/>
        <v>26.133772404653854</v>
      </c>
    </row>
    <row r="19" spans="2:21" ht="13.5" thickBot="1" x14ac:dyDescent="0.35">
      <c r="B19" s="13"/>
      <c r="C19" s="14"/>
      <c r="D19" s="14"/>
      <c r="E19" s="14"/>
      <c r="F19" s="14"/>
      <c r="G19" s="14"/>
      <c r="H19" s="30" t="s">
        <v>20</v>
      </c>
      <c r="I19" s="15">
        <f>SUM(I7:I18)</f>
        <v>7778520</v>
      </c>
      <c r="J19" s="15">
        <f>SQRT(K19*1000000)</f>
        <v>895049.3861234698</v>
      </c>
      <c r="K19" s="15">
        <f>SUM(K7:K18)</f>
        <v>801113.40360000008</v>
      </c>
      <c r="L19" s="16">
        <f>SUM(L7:L18)</f>
        <v>100</v>
      </c>
    </row>
    <row r="21" spans="2:21" x14ac:dyDescent="0.25">
      <c r="B21" t="s">
        <v>22</v>
      </c>
      <c r="E21" s="3"/>
      <c r="K21" t="s">
        <v>23</v>
      </c>
      <c r="U21" t="s">
        <v>22</v>
      </c>
    </row>
    <row r="45" spans="3:30" x14ac:dyDescent="0.25">
      <c r="C45" s="39" t="s">
        <v>26</v>
      </c>
      <c r="D45" s="39"/>
      <c r="E45" s="39"/>
      <c r="F45" s="39"/>
      <c r="G45" s="39"/>
      <c r="H45" s="39"/>
      <c r="I45" s="39"/>
      <c r="J45" s="39"/>
      <c r="K45" s="39"/>
      <c r="L45" s="39"/>
      <c r="U45" s="39" t="s">
        <v>26</v>
      </c>
      <c r="V45" s="39"/>
      <c r="W45" s="39"/>
      <c r="X45" s="39"/>
      <c r="Y45" s="39"/>
      <c r="Z45" s="39"/>
      <c r="AA45" s="39"/>
      <c r="AB45" s="39"/>
      <c r="AC45" s="39"/>
      <c r="AD45" s="39"/>
    </row>
    <row r="46" spans="3:30" x14ac:dyDescent="0.25">
      <c r="C46" s="39"/>
      <c r="D46" s="39"/>
      <c r="E46" s="39"/>
      <c r="F46" s="39"/>
      <c r="G46" s="39"/>
      <c r="H46" s="39"/>
      <c r="I46" s="39"/>
      <c r="J46" s="39"/>
      <c r="K46" s="39"/>
      <c r="L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3:30" ht="13" x14ac:dyDescent="0.3">
      <c r="C47" s="32"/>
      <c r="D47" s="2" t="s">
        <v>25</v>
      </c>
      <c r="E47" s="32"/>
      <c r="F47" s="32"/>
      <c r="G47" s="32"/>
      <c r="H47" s="32"/>
      <c r="I47" s="32"/>
      <c r="J47" s="32"/>
      <c r="K47" s="32"/>
      <c r="L47" s="32"/>
      <c r="U47" s="32"/>
      <c r="V47" s="2" t="s">
        <v>25</v>
      </c>
      <c r="W47" s="32"/>
      <c r="X47" s="32"/>
      <c r="Y47" s="32"/>
      <c r="Z47" s="32"/>
      <c r="AA47" s="32"/>
      <c r="AB47" s="32"/>
      <c r="AC47" s="32"/>
      <c r="AD47" s="32"/>
    </row>
    <row r="48" spans="3:30" ht="13" x14ac:dyDescent="0.3">
      <c r="C48" s="1" t="s">
        <v>24</v>
      </c>
      <c r="D48" s="2" t="s">
        <v>47</v>
      </c>
      <c r="E48" s="38" t="s">
        <v>46</v>
      </c>
      <c r="U48" s="1" t="s">
        <v>24</v>
      </c>
      <c r="V48" s="2" t="s">
        <v>47</v>
      </c>
      <c r="W48" s="38" t="s">
        <v>46</v>
      </c>
    </row>
    <row r="49" spans="3:23" x14ac:dyDescent="0.25">
      <c r="C49" s="4">
        <v>2000000</v>
      </c>
      <c r="D49" s="5">
        <f t="shared" ref="D49:D73" si="4">NORMDIST(C49,$I$19,$J$19,FALSE)*500000</f>
        <v>1.9819637842300992E-10</v>
      </c>
      <c r="E49" s="5">
        <f>'Trin 1'!D48</f>
        <v>3.6517097440010403E-7</v>
      </c>
      <c r="U49" s="4">
        <v>2000000</v>
      </c>
      <c r="V49" s="5">
        <f>NORMDIST(U49,$I$19,$J$19,TRUE)</f>
        <v>5.3721122253907016E-11</v>
      </c>
      <c r="W49" s="5">
        <f>'Trin 1'!V48</f>
        <v>1.7778154696938431E-7</v>
      </c>
    </row>
    <row r="50" spans="3:23" x14ac:dyDescent="0.25">
      <c r="C50" s="4">
        <f t="shared" ref="C50:C73" si="5">C49+500000</f>
        <v>2500000</v>
      </c>
      <c r="D50" s="5">
        <f t="shared" si="4"/>
        <v>6.2465280031153877E-9</v>
      </c>
      <c r="E50" s="5">
        <f>'Trin 1'!D49</f>
        <v>2.4580248983405808E-6</v>
      </c>
      <c r="U50" s="4">
        <f t="shared" ref="U50:U73" si="6">U49+500000</f>
        <v>2500000</v>
      </c>
      <c r="V50" s="5">
        <f t="shared" ref="V50:V73" si="7">NORMDIST(U50,$I$19,$J$19,TRUE)</f>
        <v>1.8456730005864849E-9</v>
      </c>
      <c r="W50" s="5">
        <f>'Trin 1'!V49</f>
        <v>1.2885785015413348E-6</v>
      </c>
    </row>
    <row r="51" spans="3:23" x14ac:dyDescent="0.25">
      <c r="C51" s="4">
        <f t="shared" si="5"/>
        <v>3000000</v>
      </c>
      <c r="D51" s="5">
        <f t="shared" si="4"/>
        <v>1.4409644440188245E-7</v>
      </c>
      <c r="E51" s="5">
        <f>'Trin 1'!D50</f>
        <v>1.4217497745801798E-5</v>
      </c>
      <c r="U51" s="4">
        <f t="shared" si="6"/>
        <v>3000000</v>
      </c>
      <c r="V51" s="5">
        <f t="shared" si="7"/>
        <v>4.6773149539283652E-8</v>
      </c>
      <c r="W51" s="5">
        <f>'Trin 1'!V50</f>
        <v>8.0699063024851455E-6</v>
      </c>
    </row>
    <row r="52" spans="3:23" x14ac:dyDescent="0.25">
      <c r="C52" s="4">
        <f t="shared" si="5"/>
        <v>3500000</v>
      </c>
      <c r="D52" s="5">
        <f t="shared" si="4"/>
        <v>2.4329850188705317E-6</v>
      </c>
      <c r="E52" s="5">
        <f>'Trin 1'!D51</f>
        <v>7.0665416235617562E-5</v>
      </c>
      <c r="U52" s="4">
        <f t="shared" si="6"/>
        <v>3500000</v>
      </c>
      <c r="V52" s="5">
        <f t="shared" si="7"/>
        <v>8.7558051424674522E-7</v>
      </c>
      <c r="W52" s="5">
        <f>'Trin 1'!V51</f>
        <v>4.3703285921230449E-5</v>
      </c>
    </row>
    <row r="53" spans="3:23" x14ac:dyDescent="0.25">
      <c r="C53" s="4">
        <f t="shared" si="5"/>
        <v>4000000</v>
      </c>
      <c r="D53" s="5">
        <f t="shared" si="4"/>
        <v>3.0067491822657899E-5</v>
      </c>
      <c r="E53" s="5">
        <f>'Trin 1'!D52</f>
        <v>3.0181271888425881E-4</v>
      </c>
      <c r="U53" s="4">
        <f t="shared" si="6"/>
        <v>4000000</v>
      </c>
      <c r="V53" s="5">
        <f t="shared" si="7"/>
        <v>1.2129946776616767E-5</v>
      </c>
      <c r="W53" s="5">
        <f>'Trin 1'!V52</f>
        <v>2.048711120210856E-4</v>
      </c>
    </row>
    <row r="54" spans="3:23" x14ac:dyDescent="0.25">
      <c r="C54" s="4">
        <f t="shared" si="5"/>
        <v>4500000</v>
      </c>
      <c r="D54" s="5">
        <f t="shared" si="4"/>
        <v>2.7197348419819196E-4</v>
      </c>
      <c r="E54" s="5">
        <f>'Trin 1'!D53</f>
        <v>1.107681792350997E-3</v>
      </c>
      <c r="U54" s="4">
        <f t="shared" si="6"/>
        <v>4500000</v>
      </c>
      <c r="V54" s="5">
        <f t="shared" si="7"/>
        <v>1.2466423494650772E-4</v>
      </c>
      <c r="W54" s="5">
        <f>'Trin 1'!V53</f>
        <v>8.3234349416447695E-4</v>
      </c>
    </row>
    <row r="55" spans="3:23" x14ac:dyDescent="0.25">
      <c r="C55" s="4">
        <f t="shared" si="5"/>
        <v>5000000</v>
      </c>
      <c r="D55" s="5">
        <f t="shared" si="4"/>
        <v>1.8006426186580984E-3</v>
      </c>
      <c r="E55" s="5">
        <f>'Trin 1'!D54</f>
        <v>3.4933279549536002E-3</v>
      </c>
      <c r="U55" s="4">
        <f t="shared" si="6"/>
        <v>5000000</v>
      </c>
      <c r="V55" s="5">
        <f t="shared" si="7"/>
        <v>9.5358363309902018E-4</v>
      </c>
      <c r="W55" s="5">
        <f>'Trin 1'!V54</f>
        <v>2.9352530526468622E-3</v>
      </c>
    </row>
    <row r="56" spans="3:23" x14ac:dyDescent="0.25">
      <c r="C56" s="4">
        <f t="shared" si="5"/>
        <v>5500000</v>
      </c>
      <c r="D56" s="5">
        <f t="shared" si="4"/>
        <v>8.7256960719729899E-3</v>
      </c>
      <c r="E56" s="5">
        <f>'Trin 1'!D55</f>
        <v>9.4669604885519575E-3</v>
      </c>
      <c r="U56" s="4">
        <f t="shared" si="6"/>
        <v>5500000</v>
      </c>
      <c r="V56" s="5">
        <f t="shared" si="7"/>
        <v>5.4530695267910609E-3</v>
      </c>
      <c r="W56" s="5">
        <f>'Trin 1'!V55</f>
        <v>9.0021949179142653E-3</v>
      </c>
    </row>
    <row r="57" spans="3:23" x14ac:dyDescent="0.25">
      <c r="C57" s="4">
        <f t="shared" si="5"/>
        <v>6000000</v>
      </c>
      <c r="D57" s="5">
        <f t="shared" si="4"/>
        <v>3.0948829987969023E-2</v>
      </c>
      <c r="E57" s="5">
        <f>'Trin 1'!D56</f>
        <v>2.2045940592856188E-2</v>
      </c>
      <c r="U57" s="4">
        <f t="shared" si="6"/>
        <v>6000000</v>
      </c>
      <c r="V57" s="5">
        <f t="shared" si="7"/>
        <v>2.3457678094856674E-2</v>
      </c>
      <c r="W57" s="5">
        <f>'Trin 1'!V56</f>
        <v>2.407015697178869E-2</v>
      </c>
    </row>
    <row r="58" spans="3:23" x14ac:dyDescent="0.25">
      <c r="C58" s="4">
        <f t="shared" si="5"/>
        <v>6500000</v>
      </c>
      <c r="D58" s="5">
        <f t="shared" si="4"/>
        <v>8.0345209108753646E-2</v>
      </c>
      <c r="E58" s="5">
        <f>'Trin 1'!D57</f>
        <v>4.4115739543746896E-2</v>
      </c>
      <c r="U58" s="4">
        <f t="shared" si="6"/>
        <v>6500000</v>
      </c>
      <c r="V58" s="5">
        <f t="shared" si="7"/>
        <v>7.6583324647571241E-2</v>
      </c>
      <c r="W58" s="5">
        <f>'Trin 1'!V57</f>
        <v>5.6287176329340952E-2</v>
      </c>
    </row>
    <row r="59" spans="3:23" x14ac:dyDescent="0.25">
      <c r="C59" s="4">
        <f t="shared" si="5"/>
        <v>7000000</v>
      </c>
      <c r="D59" s="5">
        <f t="shared" si="4"/>
        <v>0.15266775953527389</v>
      </c>
      <c r="E59" s="5">
        <f>'Trin 1'!D58</f>
        <v>7.5858693423746501E-2</v>
      </c>
      <c r="U59" s="4">
        <f t="shared" si="6"/>
        <v>7000000</v>
      </c>
      <c r="V59" s="5">
        <f t="shared" si="7"/>
        <v>0.1922030103062643</v>
      </c>
      <c r="W59" s="5">
        <f>'Trin 1'!V58</f>
        <v>0.11558946843820837</v>
      </c>
    </row>
    <row r="60" spans="3:23" x14ac:dyDescent="0.25">
      <c r="C60" s="4">
        <f t="shared" si="5"/>
        <v>7500000</v>
      </c>
      <c r="D60" s="5">
        <f t="shared" si="4"/>
        <v>0.21232751435076838</v>
      </c>
      <c r="E60" s="5">
        <f>'Trin 1'!D59</f>
        <v>0.11208926345873758</v>
      </c>
      <c r="U60" s="4">
        <f t="shared" si="6"/>
        <v>7500000</v>
      </c>
      <c r="V60" s="5">
        <f t="shared" si="7"/>
        <v>0.37783251661701361</v>
      </c>
      <c r="W60" s="5">
        <f>'Trin 1'!V59</f>
        <v>0.2095661987856641</v>
      </c>
    </row>
    <row r="61" spans="3:23" x14ac:dyDescent="0.25">
      <c r="C61" s="4">
        <f t="shared" si="5"/>
        <v>8000000</v>
      </c>
      <c r="D61" s="5">
        <f t="shared" si="4"/>
        <v>0.21614083044752888</v>
      </c>
      <c r="E61" s="5">
        <f>'Trin 1'!D60</f>
        <v>0.14232117990719434</v>
      </c>
      <c r="U61" s="4">
        <f t="shared" si="6"/>
        <v>8000000</v>
      </c>
      <c r="V61" s="5">
        <f t="shared" si="7"/>
        <v>0.59772002140939318</v>
      </c>
      <c r="W61" s="5">
        <f>'Trin 1'!V60</f>
        <v>0.33778083496097866</v>
      </c>
    </row>
    <row r="62" spans="3:23" x14ac:dyDescent="0.25">
      <c r="C62" s="4">
        <f t="shared" si="5"/>
        <v>8500000</v>
      </c>
      <c r="D62" s="5">
        <f t="shared" si="4"/>
        <v>0.16104192475853926</v>
      </c>
      <c r="E62" s="5">
        <f>'Trin 1'!D61</f>
        <v>0.15528228700831445</v>
      </c>
      <c r="U62" s="4">
        <f t="shared" si="6"/>
        <v>8500000</v>
      </c>
      <c r="V62" s="5">
        <f t="shared" si="7"/>
        <v>0.78990118477095683</v>
      </c>
      <c r="W62" s="5">
        <f>'Trin 1'!V61</f>
        <v>0.48838159965996703</v>
      </c>
    </row>
    <row r="63" spans="3:23" x14ac:dyDescent="0.25">
      <c r="C63" s="4">
        <f t="shared" si="5"/>
        <v>9000000</v>
      </c>
      <c r="D63" s="5">
        <f t="shared" si="4"/>
        <v>8.7823893345896895E-2</v>
      </c>
      <c r="E63" s="5">
        <f>'Trin 1'!D62</f>
        <v>0.14558651993444524</v>
      </c>
      <c r="U63" s="4">
        <f t="shared" si="6"/>
        <v>9000000</v>
      </c>
      <c r="V63" s="5">
        <f t="shared" si="7"/>
        <v>0.9138273921133695</v>
      </c>
      <c r="W63" s="5">
        <f>'Trin 1'!V62</f>
        <v>0.64067850162592654</v>
      </c>
    </row>
    <row r="64" spans="3:23" x14ac:dyDescent="0.25">
      <c r="C64" s="4">
        <f t="shared" si="5"/>
        <v>9500000</v>
      </c>
      <c r="D64" s="5">
        <f t="shared" si="4"/>
        <v>3.5055649352340103E-2</v>
      </c>
      <c r="E64" s="5">
        <f>'Trin 1'!D63</f>
        <v>0.11729169813955374</v>
      </c>
      <c r="U64" s="4">
        <f t="shared" si="6"/>
        <v>9500000</v>
      </c>
      <c r="V64" s="5">
        <f t="shared" si="7"/>
        <v>0.97278101738001799</v>
      </c>
      <c r="W64" s="5">
        <f>'Trin 1'!V63</f>
        <v>0.77327419568511824</v>
      </c>
    </row>
    <row r="65" spans="3:23" x14ac:dyDescent="0.25">
      <c r="C65" s="4">
        <f t="shared" si="5"/>
        <v>10000000</v>
      </c>
      <c r="D65" s="5">
        <f t="shared" si="4"/>
        <v>1.0241768215728453E-2</v>
      </c>
      <c r="E65" s="5">
        <f>'Trin 1'!D64</f>
        <v>8.1200788432502863E-2</v>
      </c>
      <c r="U65" s="4">
        <f t="shared" si="6"/>
        <v>10000000</v>
      </c>
      <c r="V65" s="5">
        <f t="shared" si="7"/>
        <v>0.99346696898365983</v>
      </c>
      <c r="W65" s="5">
        <f>'Trin 1'!V64</f>
        <v>0.87266369281383893</v>
      </c>
    </row>
    <row r="66" spans="3:23" x14ac:dyDescent="0.25">
      <c r="C66" s="4">
        <f t="shared" si="5"/>
        <v>10500000</v>
      </c>
      <c r="D66" s="5">
        <f t="shared" si="4"/>
        <v>2.1900975857891535E-3</v>
      </c>
      <c r="E66" s="5">
        <f>'Trin 1'!D65</f>
        <v>4.8305889236215663E-2</v>
      </c>
      <c r="U66" s="4">
        <f t="shared" si="6"/>
        <v>10500000</v>
      </c>
      <c r="V66" s="5">
        <f t="shared" si="7"/>
        <v>0.99881943226416625</v>
      </c>
      <c r="W66" s="5">
        <f>'Trin 1'!V65</f>
        <v>0.93680247129235272</v>
      </c>
    </row>
    <row r="67" spans="3:23" x14ac:dyDescent="0.25">
      <c r="C67" s="4">
        <f t="shared" si="5"/>
        <v>11000000</v>
      </c>
      <c r="D67" s="5">
        <f t="shared" si="4"/>
        <v>3.4278640282194017E-4</v>
      </c>
      <c r="E67" s="5">
        <f>'Trin 1'!D66</f>
        <v>2.4693734775897837E-2</v>
      </c>
      <c r="U67" s="4">
        <f t="shared" si="6"/>
        <v>11000000</v>
      </c>
      <c r="V67" s="5">
        <f t="shared" si="7"/>
        <v>0.99984041369455812</v>
      </c>
      <c r="W67" s="5">
        <f>'Trin 1'!V66</f>
        <v>0.9724364708532246</v>
      </c>
    </row>
    <row r="68" spans="3:23" x14ac:dyDescent="0.25">
      <c r="C68" s="4">
        <f t="shared" si="5"/>
        <v>11500000</v>
      </c>
      <c r="D68" s="5">
        <f t="shared" si="4"/>
        <v>3.9269493831320562E-5</v>
      </c>
      <c r="E68" s="5">
        <f>'Trin 1'!D67</f>
        <v>1.0847267252318374E-2</v>
      </c>
      <c r="U68" s="4">
        <f t="shared" si="6"/>
        <v>11500000</v>
      </c>
      <c r="V68" s="5">
        <f t="shared" si="7"/>
        <v>0.99998393707208444</v>
      </c>
      <c r="W68" s="5">
        <f>'Trin 1'!V67</f>
        <v>0.98948021321139157</v>
      </c>
    </row>
    <row r="69" spans="3:23" x14ac:dyDescent="0.25">
      <c r="C69" s="4">
        <f t="shared" si="5"/>
        <v>12000000</v>
      </c>
      <c r="D69" s="5">
        <f t="shared" si="4"/>
        <v>3.2927489270371339E-6</v>
      </c>
      <c r="E69" s="5">
        <f>'Trin 1'!D68</f>
        <v>4.0944989527185215E-3</v>
      </c>
      <c r="U69" s="4">
        <f t="shared" si="6"/>
        <v>12000000</v>
      </c>
      <c r="V69" s="5">
        <f t="shared" si="7"/>
        <v>0.99999880018363119</v>
      </c>
      <c r="W69" s="5">
        <f>'Trin 1'!V68</f>
        <v>0.99649820692824587</v>
      </c>
    </row>
    <row r="70" spans="3:23" x14ac:dyDescent="0.25">
      <c r="C70" s="4">
        <f t="shared" si="5"/>
        <v>12500000</v>
      </c>
      <c r="D70" s="5">
        <f t="shared" si="4"/>
        <v>2.0208474332193538E-7</v>
      </c>
      <c r="E70" s="5">
        <f>'Trin 1'!D69</f>
        <v>1.3280916658493151E-3</v>
      </c>
      <c r="U70" s="4">
        <f t="shared" si="6"/>
        <v>12500000</v>
      </c>
      <c r="V70" s="5">
        <f t="shared" si="7"/>
        <v>0.99999993366015605</v>
      </c>
      <c r="W70" s="5">
        <f>'Trin 1'!V69</f>
        <v>0.99898590766293194</v>
      </c>
    </row>
    <row r="71" spans="3:23" x14ac:dyDescent="0.25">
      <c r="C71" s="4">
        <f t="shared" si="5"/>
        <v>13000000</v>
      </c>
      <c r="D71" s="5">
        <f t="shared" si="4"/>
        <v>9.0777879531394942E-9</v>
      </c>
      <c r="E71" s="5">
        <f>'Trin 1'!D70</f>
        <v>3.7017083738191182E-4</v>
      </c>
      <c r="U71" s="4">
        <f t="shared" si="6"/>
        <v>13000000</v>
      </c>
      <c r="V71" s="5">
        <f t="shared" si="7"/>
        <v>0.99999999728997413</v>
      </c>
      <c r="W71" s="5">
        <f>'Trin 1'!V70</f>
        <v>0.99974502422219214</v>
      </c>
    </row>
    <row r="72" spans="3:23" x14ac:dyDescent="0.25">
      <c r="C72" s="4">
        <f t="shared" si="5"/>
        <v>13500000</v>
      </c>
      <c r="D72" s="5">
        <f t="shared" si="4"/>
        <v>2.9846824875700486E-10</v>
      </c>
      <c r="E72" s="5">
        <f>'Trin 1'!D71</f>
        <v>8.8659078772338146E-5</v>
      </c>
      <c r="U72" s="4">
        <f t="shared" si="6"/>
        <v>13500000</v>
      </c>
      <c r="V72" s="5">
        <f t="shared" si="7"/>
        <v>0.99999999991832889</v>
      </c>
      <c r="W72" s="5">
        <f>'Trin 1'!V71</f>
        <v>0.99994442673018458</v>
      </c>
    </row>
    <row r="73" spans="3:23" x14ac:dyDescent="0.25">
      <c r="C73" s="4">
        <f t="shared" si="5"/>
        <v>14000000</v>
      </c>
      <c r="D73" s="5">
        <f t="shared" si="4"/>
        <v>7.1827018183593823E-12</v>
      </c>
      <c r="E73" s="5">
        <f>'Trin 1'!D72</f>
        <v>1.8246983962424707E-5</v>
      </c>
      <c r="U73" s="4">
        <f t="shared" si="6"/>
        <v>14000000</v>
      </c>
      <c r="V73" s="5">
        <f t="shared" si="7"/>
        <v>0.99999999999818634</v>
      </c>
      <c r="W73" s="5">
        <f>'Trin 1'!V72</f>
        <v>0.99998951358965604</v>
      </c>
    </row>
  </sheetData>
  <mergeCells count="2">
    <mergeCell ref="C45:L46"/>
    <mergeCell ref="U45:AD46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/>
  </sheetViews>
  <sheetFormatPr defaultRowHeight="12.5" x14ac:dyDescent="0.25"/>
  <cols>
    <col min="1" max="1" width="3.6328125" customWidth="1"/>
    <col min="2" max="2" width="5.6328125" customWidth="1"/>
    <col min="3" max="3" width="17.36328125" customWidth="1"/>
    <col min="4" max="4" width="9.453125" customWidth="1"/>
    <col min="5" max="5" width="7" customWidth="1"/>
    <col min="6" max="6" width="10.54296875" customWidth="1"/>
    <col min="7" max="8" width="8.36328125" customWidth="1"/>
    <col min="9" max="11" width="9.36328125" customWidth="1"/>
    <col min="12" max="12" width="7.453125" customWidth="1"/>
  </cols>
  <sheetData>
    <row r="1" spans="1:12" ht="20" x14ac:dyDescent="0.4">
      <c r="A1" s="31" t="s">
        <v>44</v>
      </c>
    </row>
    <row r="3" spans="1:12" ht="13" x14ac:dyDescent="0.3">
      <c r="B3" s="2" t="s">
        <v>49</v>
      </c>
    </row>
    <row r="4" spans="1:12" ht="13" thickBot="1" x14ac:dyDescent="0.3"/>
    <row r="5" spans="1:12" ht="15" x14ac:dyDescent="0.3">
      <c r="B5" s="6" t="s">
        <v>0</v>
      </c>
      <c r="C5" s="17" t="s">
        <v>7</v>
      </c>
      <c r="D5" s="17" t="s">
        <v>15</v>
      </c>
      <c r="E5" s="18" t="s">
        <v>16</v>
      </c>
      <c r="F5" s="7" t="s">
        <v>1</v>
      </c>
      <c r="G5" s="8" t="s">
        <v>2</v>
      </c>
      <c r="H5" s="27" t="s">
        <v>3</v>
      </c>
      <c r="I5" s="8" t="s">
        <v>4</v>
      </c>
      <c r="J5" s="8" t="s">
        <v>5</v>
      </c>
      <c r="K5" s="8" t="s">
        <v>21</v>
      </c>
      <c r="L5" s="9" t="s">
        <v>6</v>
      </c>
    </row>
    <row r="6" spans="1:12" x14ac:dyDescent="0.25">
      <c r="B6" s="10">
        <v>1</v>
      </c>
      <c r="C6" t="s">
        <v>8</v>
      </c>
      <c r="D6">
        <v>1</v>
      </c>
      <c r="E6" s="11" t="s">
        <v>17</v>
      </c>
      <c r="F6" s="25">
        <v>37500</v>
      </c>
      <c r="G6" s="4">
        <v>187500</v>
      </c>
      <c r="H6" s="28">
        <v>450000</v>
      </c>
      <c r="I6" s="4">
        <f>(F6+3*G6+H6)/5*D6</f>
        <v>210000</v>
      </c>
      <c r="J6" s="4">
        <f>(H6-F6)/5*D6</f>
        <v>82500</v>
      </c>
      <c r="K6" s="4">
        <f>J6*J6/1000000</f>
        <v>6806.25</v>
      </c>
      <c r="L6" s="12">
        <f t="shared" ref="L6:L12" si="0">K6*100/$K$13</f>
        <v>0.41281934954300009</v>
      </c>
    </row>
    <row r="7" spans="1:12" ht="14.5" x14ac:dyDescent="0.25">
      <c r="B7" s="10">
        <v>2</v>
      </c>
      <c r="C7" t="s">
        <v>9</v>
      </c>
      <c r="D7" s="4">
        <v>50000</v>
      </c>
      <c r="E7" s="11" t="s">
        <v>18</v>
      </c>
      <c r="F7" s="25">
        <v>30</v>
      </c>
      <c r="G7" s="4">
        <v>75</v>
      </c>
      <c r="H7" s="28">
        <v>120</v>
      </c>
      <c r="I7" s="4">
        <f t="shared" ref="I7:I12" si="1">(F7+3*G7+H7)/5*D7</f>
        <v>3750000</v>
      </c>
      <c r="J7" s="4">
        <f t="shared" ref="J7:J12" si="2">(H7-F7)/5*D7</f>
        <v>900000</v>
      </c>
      <c r="K7" s="4">
        <f t="shared" ref="K7:K12" si="3">J7*J7/1000000</f>
        <v>810000</v>
      </c>
      <c r="L7" s="12">
        <f t="shared" si="0"/>
        <v>49.128914325778524</v>
      </c>
    </row>
    <row r="8" spans="1:12" ht="14.5" x14ac:dyDescent="0.25">
      <c r="B8" s="10">
        <v>3</v>
      </c>
      <c r="C8" t="s">
        <v>10</v>
      </c>
      <c r="D8" s="4">
        <v>25000</v>
      </c>
      <c r="E8" s="11" t="s">
        <v>18</v>
      </c>
      <c r="F8" s="25">
        <v>7.5</v>
      </c>
      <c r="G8" s="4">
        <v>15</v>
      </c>
      <c r="H8" s="28">
        <v>30</v>
      </c>
      <c r="I8" s="4">
        <f t="shared" si="1"/>
        <v>412500</v>
      </c>
      <c r="J8" s="4">
        <f t="shared" si="2"/>
        <v>112500</v>
      </c>
      <c r="K8" s="4">
        <f t="shared" si="3"/>
        <v>12656.25</v>
      </c>
      <c r="L8" s="12">
        <f t="shared" si="0"/>
        <v>0.76763928634028944</v>
      </c>
    </row>
    <row r="9" spans="1:12" ht="14.5" x14ac:dyDescent="0.25">
      <c r="B9" s="10">
        <v>4</v>
      </c>
      <c r="C9" t="s">
        <v>11</v>
      </c>
      <c r="D9" s="4">
        <v>20000</v>
      </c>
      <c r="E9" s="11" t="s">
        <v>18</v>
      </c>
      <c r="F9" s="25">
        <v>7.5</v>
      </c>
      <c r="G9" s="4">
        <v>22.5</v>
      </c>
      <c r="H9" s="28">
        <v>60</v>
      </c>
      <c r="I9" s="4">
        <f t="shared" si="1"/>
        <v>540000</v>
      </c>
      <c r="J9" s="4">
        <f t="shared" si="2"/>
        <v>210000</v>
      </c>
      <c r="K9" s="4">
        <f t="shared" si="3"/>
        <v>44100</v>
      </c>
      <c r="L9" s="12">
        <f t="shared" si="0"/>
        <v>2.6747964466257197</v>
      </c>
    </row>
    <row r="10" spans="1:12" ht="14.5" x14ac:dyDescent="0.25">
      <c r="B10" s="10">
        <v>5</v>
      </c>
      <c r="C10" t="s">
        <v>12</v>
      </c>
      <c r="D10" s="4">
        <v>15000</v>
      </c>
      <c r="E10" s="11" t="s">
        <v>18</v>
      </c>
      <c r="F10" s="25">
        <v>90</v>
      </c>
      <c r="G10" s="4">
        <v>225</v>
      </c>
      <c r="H10" s="28">
        <v>330</v>
      </c>
      <c r="I10" s="4">
        <f t="shared" si="1"/>
        <v>3285000</v>
      </c>
      <c r="J10" s="4">
        <f t="shared" si="2"/>
        <v>720000</v>
      </c>
      <c r="K10" s="4">
        <f t="shared" si="3"/>
        <v>518400</v>
      </c>
      <c r="L10" s="12">
        <f t="shared" si="0"/>
        <v>31.442505168498254</v>
      </c>
    </row>
    <row r="11" spans="1:12" x14ac:dyDescent="0.25">
      <c r="B11" s="10">
        <v>6</v>
      </c>
      <c r="C11" t="s">
        <v>13</v>
      </c>
      <c r="D11">
        <v>1</v>
      </c>
      <c r="E11" s="11" t="s">
        <v>17</v>
      </c>
      <c r="F11" s="25">
        <v>37500</v>
      </c>
      <c r="G11" s="4">
        <v>150000</v>
      </c>
      <c r="H11" s="28">
        <v>375000</v>
      </c>
      <c r="I11" s="4">
        <f t="shared" si="1"/>
        <v>172500</v>
      </c>
      <c r="J11" s="4">
        <f t="shared" si="2"/>
        <v>67500</v>
      </c>
      <c r="K11" s="4">
        <f t="shared" si="3"/>
        <v>4556.25</v>
      </c>
      <c r="L11" s="12">
        <f t="shared" si="0"/>
        <v>0.27635014308250422</v>
      </c>
    </row>
    <row r="12" spans="1:12" x14ac:dyDescent="0.25">
      <c r="B12" s="19">
        <v>7</v>
      </c>
      <c r="C12" s="20" t="s">
        <v>14</v>
      </c>
      <c r="D12" s="21">
        <f>SUM(I6:I11)</f>
        <v>8370000</v>
      </c>
      <c r="E12" s="22" t="s">
        <v>19</v>
      </c>
      <c r="F12" s="26">
        <v>-0.1</v>
      </c>
      <c r="G12" s="23">
        <v>0</v>
      </c>
      <c r="H12" s="29">
        <v>0.2</v>
      </c>
      <c r="I12" s="21">
        <f t="shared" si="1"/>
        <v>167400</v>
      </c>
      <c r="J12" s="21">
        <f t="shared" si="2"/>
        <v>502200.00000000012</v>
      </c>
      <c r="K12" s="21">
        <f t="shared" si="3"/>
        <v>252204.84000000011</v>
      </c>
      <c r="L12" s="24">
        <f t="shared" si="0"/>
        <v>15.296975280131711</v>
      </c>
    </row>
    <row r="13" spans="1:12" ht="13.5" thickBot="1" x14ac:dyDescent="0.35">
      <c r="B13" s="13"/>
      <c r="C13" s="14"/>
      <c r="D13" s="14"/>
      <c r="E13" s="14"/>
      <c r="F13" s="14"/>
      <c r="G13" s="14"/>
      <c r="H13" s="30" t="s">
        <v>20</v>
      </c>
      <c r="I13" s="15">
        <f>SUM(I6:I12)</f>
        <v>8537400</v>
      </c>
      <c r="J13" s="15">
        <f>SQRT(K13*1000000)</f>
        <v>1284026.3198237021</v>
      </c>
      <c r="K13" s="15">
        <f>SUM(K6:K12)</f>
        <v>1648723.59</v>
      </c>
      <c r="L13" s="16"/>
    </row>
    <row r="15" spans="1:12" ht="13" x14ac:dyDescent="0.3">
      <c r="C15" s="2" t="s">
        <v>39</v>
      </c>
      <c r="E15" s="3"/>
    </row>
    <row r="16" spans="1:12" x14ac:dyDescent="0.25">
      <c r="C16" t="s">
        <v>27</v>
      </c>
      <c r="F16" s="37">
        <f>1.1*I13</f>
        <v>9391140</v>
      </c>
    </row>
    <row r="18" spans="3:6" x14ac:dyDescent="0.25">
      <c r="C18" s="38" t="s">
        <v>45</v>
      </c>
      <c r="F18" s="33">
        <f>NORMDIST(F16,I13,J13,TRUE)</f>
        <v>0.74694050549235136</v>
      </c>
    </row>
    <row r="19" spans="3:6" x14ac:dyDescent="0.25">
      <c r="C19" s="38" t="s">
        <v>40</v>
      </c>
      <c r="F19" s="33">
        <f>1-F18</f>
        <v>0.25305949450764864</v>
      </c>
    </row>
    <row r="21" spans="3:6" ht="13" x14ac:dyDescent="0.3">
      <c r="C21" s="2" t="s">
        <v>42</v>
      </c>
    </row>
    <row r="23" spans="3:6" x14ac:dyDescent="0.25">
      <c r="C23" s="38" t="s">
        <v>38</v>
      </c>
      <c r="F23" s="4">
        <f>I13</f>
        <v>8537400</v>
      </c>
    </row>
    <row r="24" spans="3:6" x14ac:dyDescent="0.25">
      <c r="C24" t="s">
        <v>27</v>
      </c>
      <c r="F24" s="4">
        <f>F16</f>
        <v>9391140</v>
      </c>
    </row>
    <row r="26" spans="3:6" x14ac:dyDescent="0.25">
      <c r="C26" s="38" t="s">
        <v>41</v>
      </c>
      <c r="F26" s="33">
        <f>NORMDIST(F24,I13,J13,TRUE)-NORMDIST(F23,I13,J13,TRUE)</f>
        <v>0.24694050549235136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0F1A1BD18B5B47B9ACB892C04A4AB3" ma:contentTypeVersion="18" ma:contentTypeDescription="Opret et nyt dokument." ma:contentTypeScope="" ma:versionID="8ebdc31caabf4c14bcadf0b981fb7ca1">
  <xsd:schema xmlns:xsd="http://www.w3.org/2001/XMLSchema" xmlns:xs="http://www.w3.org/2001/XMLSchema" xmlns:p="http://schemas.microsoft.com/office/2006/metadata/properties" xmlns:ns2="2df7d06a-fe7a-4fc3-bd7c-d48349399ffd" xmlns:ns3="ae43706a-5d58-48d0-84b3-f80b70291b37" targetNamespace="http://schemas.microsoft.com/office/2006/metadata/properties" ma:root="true" ma:fieldsID="4f4fec2e23967ab1ced07db25f344003" ns2:_="" ns3:_="">
    <xsd:import namespace="2df7d06a-fe7a-4fc3-bd7c-d48349399ffd"/>
    <xsd:import namespace="ae43706a-5d58-48d0-84b3-f80b70291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7d06a-fe7a-4fc3-bd7c-d48349399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08eeb693-456b-4e87-947b-ccc5042d3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3706a-5d58-48d0-84b3-f80b70291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194c7f-78db-4302-a59b-183f8a084d06}" ma:internalName="TaxCatchAll" ma:showField="CatchAllData" ma:web="ae43706a-5d58-48d0-84b3-f80b70291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f7d06a-fe7a-4fc3-bd7c-d48349399ffd">
      <Terms xmlns="http://schemas.microsoft.com/office/infopath/2007/PartnerControls"/>
    </lcf76f155ced4ddcb4097134ff3c332f>
    <TaxCatchAll xmlns="ae43706a-5d58-48d0-84b3-f80b70291b37" xsi:nil="true"/>
  </documentManagement>
</p:properties>
</file>

<file path=customXml/itemProps1.xml><?xml version="1.0" encoding="utf-8"?>
<ds:datastoreItem xmlns:ds="http://schemas.openxmlformats.org/officeDocument/2006/customXml" ds:itemID="{7B3FAFEC-94DF-4935-9153-F2ADB6734266}"/>
</file>

<file path=customXml/itemProps2.xml><?xml version="1.0" encoding="utf-8"?>
<ds:datastoreItem xmlns:ds="http://schemas.openxmlformats.org/officeDocument/2006/customXml" ds:itemID="{8B867D3D-80BA-4997-B725-63839528B276}"/>
</file>

<file path=customXml/itemProps3.xml><?xml version="1.0" encoding="utf-8"?>
<ds:datastoreItem xmlns:ds="http://schemas.openxmlformats.org/officeDocument/2006/customXml" ds:itemID="{0EBA2F5E-D504-41D5-B78B-1C56AC866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Trin 1</vt:lpstr>
      <vt:lpstr>Trin 2</vt:lpstr>
      <vt:lpstr>Sandsynligheder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Bechmann</dc:creator>
  <cp:lastModifiedBy> </cp:lastModifiedBy>
  <dcterms:created xsi:type="dcterms:W3CDTF">2005-12-10T09:45:45Z</dcterms:created>
  <dcterms:modified xsi:type="dcterms:W3CDTF">2023-08-17T06:48:28Z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0x0101002D0F1A1BD18B5B47B9ACB892C04A4AB3</vt:lpwstr>
  </property>
</Properties>
</file>